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codeName="ThisWorkbook" defaultThemeVersion="166925"/>
  <mc:AlternateContent xmlns:mc="http://schemas.openxmlformats.org/markup-compatibility/2006">
    <mc:Choice Requires="x15">
      <x15ac:absPath xmlns:x15ac="http://schemas.microsoft.com/office/spreadsheetml/2010/11/ac" url="C:\Users\eliska.sibrova\Desktop\Důležité dokumenty\Nejnovější TA ČR\"/>
    </mc:Choice>
  </mc:AlternateContent>
  <xr:revisionPtr revIDLastSave="0" documentId="13_ncr:1_{A7BAC1D2-2F59-48DB-94BA-04F79292EEF6}" xr6:coauthVersionLast="36" xr6:coauthVersionMax="36" xr10:uidLastSave="{00000000-0000-0000-0000-000000000000}"/>
  <bookViews>
    <workbookView xWindow="0" yWindow="0" windowWidth="28800" windowHeight="12225" tabRatio="926" xr2:uid="{00000000-000D-0000-FFFF-FFFF00000000}"/>
  </bookViews>
  <sheets>
    <sheet name="Pokyny" sheetId="10" r:id="rId1"/>
    <sheet name="Identifikační údaje projektu" sheetId="3" r:id="rId2"/>
    <sheet name="Hlavní uchazeč" sheetId="4" r:id="rId3"/>
    <sheet name="Další účastník 1" sheetId="11" r:id="rId4"/>
    <sheet name="Další účastník 2" sheetId="12" r:id="rId5"/>
    <sheet name="Výsledky" sheetId="5" r:id="rId6"/>
    <sheet name="Finanční plán hl. uchazeč" sheetId="6" r:id="rId7"/>
    <sheet name="Finanční plán d. účastníka 1" sheetId="15" r:id="rId8"/>
    <sheet name="Finanční plán d. účastníka 2" sheetId="13" r:id="rId9"/>
    <sheet name="Projekt celkem" sheetId="8" r:id="rId10"/>
    <sheet name="číselníky" sheetId="1" state="hidden" r:id="rId11"/>
    <sheet name="Pomocný list FK" sheetId="16" state="hidden" r:id="rId12"/>
  </sheets>
  <definedNames>
    <definedName name="akronym_projektu">'Identifikační údaje projektu'!$D$9</definedName>
    <definedName name="ANONE">číselníky!$D$2:$D$4</definedName>
    <definedName name="avev">číselníky!$J$2:$J$4</definedName>
    <definedName name="CEP">číselníky!$C$2:$C$124</definedName>
    <definedName name="cileNPOV">číselníky!$G$2:$G$172</definedName>
    <definedName name="DÚ1">'Další účastník 1'!$D$11</definedName>
    <definedName name="DÚ2">'Další účastník 2'!$D$11</definedName>
    <definedName name="duvernost">číselníky!$E$2:$E$4</definedName>
    <definedName name="FP_DU">'Finanční plán d. účastníka 1'!$D$12</definedName>
    <definedName name="FP_HÚ">'Finanční plán hl. uchazeč'!$D$12</definedName>
    <definedName name="FPDU2">'Finanční plán d. účastníka 2'!$E$113</definedName>
    <definedName name="HÚ">'Hlavní uchazeč'!$D$11</definedName>
    <definedName name="kraje">číselníky!$Q$2:$Q$16</definedName>
    <definedName name="kurz">číselníky!$P$2</definedName>
    <definedName name="mesic_konec">číselníky!$T$2:$T$14</definedName>
    <definedName name="mesic_zacatek">číselníky!$S$2:$S$5</definedName>
    <definedName name="míra_podpory">'Projekt celkem'!$G$32</definedName>
    <definedName name="Náklady_celkem">'Projekt celkem'!$G$22</definedName>
    <definedName name="nazev">'Hlavní uchazeč'!$D$15</definedName>
    <definedName name="npov">číselníky!$F$2:$F$4</definedName>
    <definedName name="okresy">číselníky!$R$2:$R$79</definedName>
    <definedName name="podtyporganizace">číselníky!$L$2:$L$6</definedName>
    <definedName name="POKYNY_PRO_VYPLŇOVÁNÍ">Pokyny!$B$6:$G$57</definedName>
    <definedName name="pozadovana_mira_podpory">'Projekt celkem'!$G$28</definedName>
    <definedName name="pravni_forma">číselníky!$O$2:$O$8</definedName>
    <definedName name="právní_forma_HU">'Hlavní uchazeč'!$D$17</definedName>
    <definedName name="resitele">číselníky!$I$2:$I$3</definedName>
    <definedName name="rezie">číselníky!$N$2:$N$4</definedName>
    <definedName name="rok_konec">číselníky!$U$2:$U$4</definedName>
    <definedName name="rok_zacatek">číselníky!$V$2:$V$3</definedName>
    <definedName name="roleuchazece">číselníky!$M$2:$M$3</definedName>
    <definedName name="Subdodávky_celkem">'Projekt celkem'!$G$17</definedName>
    <definedName name="typorganizace">číselníky!$K$2:$K$4</definedName>
    <definedName name="VYSLEDKY">Výsledky!$D$15</definedName>
    <definedName name="VysledkyPodporovane">číselníky!$H$2:$H$13</definedName>
  </definedNames>
  <calcPr calcId="191029"/>
  <customWorkbookViews>
    <customWorkbookView name="AA" guid="{258BA2CE-0D4B-4685-9512-B6E91D85BFDC}" maximized="1" xWindow="1912" yWindow="-8" windowWidth="1936" windowHeight="1176" activeSheetId="10"/>
  </customWorkbookViews>
</workbook>
</file>

<file path=xl/calcChain.xml><?xml version="1.0" encoding="utf-8"?>
<calcChain xmlns="http://schemas.openxmlformats.org/spreadsheetml/2006/main">
  <c r="K4" i="16" l="1"/>
  <c r="K3" i="16"/>
  <c r="I4" i="16"/>
  <c r="I3" i="16"/>
  <c r="H4" i="16"/>
  <c r="H3" i="16"/>
  <c r="H2" i="16"/>
  <c r="D4" i="16"/>
  <c r="D3" i="16"/>
  <c r="C4" i="16"/>
  <c r="C3" i="16"/>
  <c r="B4" i="16"/>
  <c r="B3" i="16"/>
  <c r="G38" i="8" l="1"/>
  <c r="I110" i="13"/>
  <c r="I109" i="15"/>
  <c r="I110" i="6"/>
  <c r="J35" i="5"/>
  <c r="J100" i="12"/>
  <c r="J99" i="11"/>
  <c r="J101" i="4"/>
  <c r="G121" i="3"/>
  <c r="F2" i="16" l="1"/>
  <c r="B2" i="16"/>
  <c r="F3" i="16" l="1"/>
  <c r="F4" i="16"/>
  <c r="I2" i="16"/>
  <c r="D2" i="16"/>
  <c r="C2" i="16"/>
  <c r="A2" i="16"/>
  <c r="A4" i="16" l="1"/>
  <c r="A3" i="16"/>
  <c r="D12" i="13"/>
  <c r="D8" i="15"/>
  <c r="B94" i="6" l="1"/>
  <c r="B93" i="15"/>
  <c r="D48" i="3" l="1"/>
  <c r="D8" i="13" l="1"/>
  <c r="B4" i="12"/>
  <c r="B4" i="11"/>
  <c r="E21" i="12" l="1"/>
  <c r="E21" i="11"/>
  <c r="E21" i="4"/>
  <c r="G68" i="13" l="1"/>
  <c r="F68" i="13"/>
  <c r="E68" i="13"/>
  <c r="E48" i="13"/>
  <c r="E48" i="15"/>
  <c r="E48" i="6"/>
  <c r="G68" i="15"/>
  <c r="F68" i="15"/>
  <c r="E68" i="15"/>
  <c r="K40" i="1"/>
  <c r="E14" i="13"/>
  <c r="B4" i="13"/>
  <c r="E14" i="15"/>
  <c r="G68" i="6" l="1"/>
  <c r="F68" i="6"/>
  <c r="E68" i="6"/>
  <c r="M41" i="1"/>
  <c r="L41" i="1"/>
  <c r="M40" i="1"/>
  <c r="L40" i="1"/>
  <c r="M39" i="1"/>
  <c r="L39" i="1"/>
  <c r="K41" i="1"/>
  <c r="K39" i="1"/>
  <c r="E14" i="6" l="1"/>
  <c r="B6" i="12" l="1"/>
  <c r="B6" i="11"/>
  <c r="G91" i="3" l="1"/>
  <c r="D44" i="12" l="1"/>
  <c r="D44" i="11"/>
  <c r="D44" i="4"/>
  <c r="G53" i="3"/>
  <c r="J79" i="4" l="1"/>
  <c r="J79" i="12"/>
  <c r="J78" i="11"/>
  <c r="B4" i="15" l="1"/>
  <c r="F30" i="5" l="1"/>
  <c r="F28" i="5"/>
  <c r="F15" i="5"/>
  <c r="D49" i="3" l="1"/>
  <c r="G46" i="3"/>
  <c r="G48" i="3"/>
  <c r="G47" i="3"/>
  <c r="G51" i="3"/>
  <c r="G50" i="3"/>
  <c r="G49" i="3"/>
  <c r="D46" i="3" l="1"/>
  <c r="D50" i="3"/>
  <c r="D47" i="3"/>
  <c r="F66" i="6" l="1"/>
  <c r="X16" i="1"/>
  <c r="X15" i="1"/>
  <c r="X14" i="1"/>
  <c r="D12" i="6" s="1"/>
  <c r="B86" i="6" s="1"/>
  <c r="Y9" i="1"/>
  <c r="D8" i="6" s="1"/>
  <c r="Y10" i="1"/>
  <c r="Y11" i="1"/>
  <c r="D12" i="15" l="1"/>
  <c r="AF6" i="1" s="1"/>
  <c r="B86" i="13"/>
  <c r="H86" i="13" s="1"/>
  <c r="D86" i="6"/>
  <c r="X4" i="1"/>
  <c r="X6" i="1"/>
  <c r="E27" i="6" s="1"/>
  <c r="Y4" i="1"/>
  <c r="Y6" i="1"/>
  <c r="AG6" i="1" l="1"/>
  <c r="AG8" i="1"/>
  <c r="F27" i="15" s="1"/>
  <c r="D85" i="15"/>
  <c r="AF8" i="1"/>
  <c r="E27" i="15" s="1"/>
  <c r="B85" i="15"/>
  <c r="F27" i="6"/>
  <c r="F86" i="6" s="1"/>
  <c r="AH8" i="1"/>
  <c r="E27" i="13" s="1"/>
  <c r="F86" i="13"/>
  <c r="G86" i="13"/>
  <c r="D86" i="13"/>
  <c r="E86" i="13"/>
  <c r="AI6" i="1"/>
  <c r="AH6" i="1"/>
  <c r="AI8" i="1"/>
  <c r="F27" i="13" s="1"/>
  <c r="G41" i="13"/>
  <c r="F41" i="13"/>
  <c r="E41" i="13"/>
  <c r="H60" i="15"/>
  <c r="H61" i="15"/>
  <c r="H62" i="15"/>
  <c r="H63" i="15"/>
  <c r="H64" i="15"/>
  <c r="H86" i="15"/>
  <c r="H60" i="13"/>
  <c r="H61" i="13"/>
  <c r="H62" i="13"/>
  <c r="H63" i="13"/>
  <c r="H64" i="13"/>
  <c r="H87" i="13"/>
  <c r="H105" i="13" s="1"/>
  <c r="D72" i="13" l="1"/>
  <c r="D72" i="15"/>
  <c r="H105" i="15"/>
  <c r="E28" i="8"/>
  <c r="F28" i="8"/>
  <c r="D28" i="8"/>
  <c r="F17" i="8"/>
  <c r="F18" i="8"/>
  <c r="F19" i="8"/>
  <c r="F20" i="8"/>
  <c r="E17" i="8"/>
  <c r="E18" i="8"/>
  <c r="E19" i="8"/>
  <c r="E20" i="8"/>
  <c r="D17" i="8"/>
  <c r="D18" i="8"/>
  <c r="D19" i="8"/>
  <c r="D20" i="8"/>
  <c r="E16" i="8"/>
  <c r="F16" i="8"/>
  <c r="D16" i="8"/>
  <c r="E66" i="6"/>
  <c r="E85" i="6" s="1"/>
  <c r="G66" i="6"/>
  <c r="G86" i="6" s="1"/>
  <c r="G66" i="15"/>
  <c r="F66" i="15"/>
  <c r="F85" i="15" s="1"/>
  <c r="E66" i="15"/>
  <c r="G41" i="15"/>
  <c r="F41" i="15"/>
  <c r="E41" i="15"/>
  <c r="G66" i="13"/>
  <c r="G85" i="13" s="1"/>
  <c r="G95" i="13" s="1"/>
  <c r="F66" i="13"/>
  <c r="F85" i="13" s="1"/>
  <c r="F95" i="13" s="1"/>
  <c r="E66" i="13"/>
  <c r="G84" i="15" l="1"/>
  <c r="G95" i="15" s="1"/>
  <c r="G85" i="15"/>
  <c r="E84" i="15"/>
  <c r="E95" i="15" s="1"/>
  <c r="E85" i="15"/>
  <c r="H85" i="15" s="1"/>
  <c r="E86" i="6"/>
  <c r="H86" i="6" s="1"/>
  <c r="F84" i="15"/>
  <c r="F95" i="15" s="1"/>
  <c r="E85" i="13"/>
  <c r="E95" i="13" s="1"/>
  <c r="G44" i="15"/>
  <c r="G45" i="15"/>
  <c r="G44" i="6"/>
  <c r="G89" i="6"/>
  <c r="F89" i="6"/>
  <c r="F44" i="6"/>
  <c r="F45" i="15"/>
  <c r="F44" i="15"/>
  <c r="F88" i="15"/>
  <c r="E45" i="15"/>
  <c r="E88" i="15"/>
  <c r="E87" i="15" s="1"/>
  <c r="E44" i="15"/>
  <c r="E89" i="6"/>
  <c r="E44" i="6"/>
  <c r="E45" i="13"/>
  <c r="E44" i="13"/>
  <c r="F44" i="13"/>
  <c r="F45" i="13"/>
  <c r="G45" i="13"/>
  <c r="G44" i="13"/>
  <c r="G88" i="15"/>
  <c r="G87" i="15" s="1"/>
  <c r="F89" i="13"/>
  <c r="F88" i="13" s="1"/>
  <c r="G89" i="13"/>
  <c r="G88" i="13" s="1"/>
  <c r="E89" i="13"/>
  <c r="E88" i="13" s="1"/>
  <c r="H66" i="13"/>
  <c r="D70" i="13" s="1"/>
  <c r="H66" i="15"/>
  <c r="D70" i="15" s="1"/>
  <c r="E105" i="13" l="1"/>
  <c r="J4" i="16" s="1"/>
  <c r="E105" i="15"/>
  <c r="J3" i="16" s="1"/>
  <c r="G90" i="15"/>
  <c r="G99" i="15" s="1"/>
  <c r="F91" i="13"/>
  <c r="F99" i="13" s="1"/>
  <c r="E88" i="6"/>
  <c r="D30" i="8"/>
  <c r="F88" i="6"/>
  <c r="E30" i="8"/>
  <c r="G88" i="6"/>
  <c r="F30" i="8"/>
  <c r="F87" i="15"/>
  <c r="H87" i="15" s="1"/>
  <c r="F90" i="15"/>
  <c r="F99" i="15" s="1"/>
  <c r="E90" i="15"/>
  <c r="E99" i="15" s="1"/>
  <c r="H85" i="13"/>
  <c r="H92" i="13" s="1"/>
  <c r="H88" i="13"/>
  <c r="H88" i="15"/>
  <c r="H90" i="15" s="1"/>
  <c r="H89" i="13"/>
  <c r="H91" i="13" s="1"/>
  <c r="G91" i="13"/>
  <c r="G99" i="13" s="1"/>
  <c r="E91" i="13"/>
  <c r="E99" i="13" s="1"/>
  <c r="H99" i="15" l="1"/>
  <c r="H99" i="13"/>
  <c r="H84" i="15"/>
  <c r="H92" i="15" s="1"/>
  <c r="H63" i="6" l="1"/>
  <c r="G41" i="6" l="1"/>
  <c r="F41" i="6"/>
  <c r="E41" i="6"/>
  <c r="L30" i="5"/>
  <c r="L28" i="5"/>
  <c r="L15" i="5"/>
  <c r="F85" i="6" l="1"/>
  <c r="G85" i="6"/>
  <c r="F45" i="6"/>
  <c r="G45" i="6"/>
  <c r="E45" i="6"/>
  <c r="H85" i="6" l="1"/>
  <c r="G21" i="3" l="1"/>
  <c r="G13" i="3"/>
  <c r="G11" i="3"/>
  <c r="F22" i="8"/>
  <c r="H87" i="6"/>
  <c r="H93" i="6" s="1"/>
  <c r="H64" i="6"/>
  <c r="H62" i="6"/>
  <c r="H61" i="6"/>
  <c r="H60" i="6"/>
  <c r="D72" i="6" s="1"/>
  <c r="H106" i="6" l="1"/>
  <c r="K2" i="16" s="1"/>
  <c r="H66" i="6"/>
  <c r="D70" i="6" s="1"/>
  <c r="F96" i="6"/>
  <c r="G96" i="6"/>
  <c r="E96" i="6"/>
  <c r="D22" i="8"/>
  <c r="E22" i="8"/>
  <c r="G17" i="8"/>
  <c r="G18" i="8"/>
  <c r="G19" i="8"/>
  <c r="G20" i="8"/>
  <c r="G28" i="8"/>
  <c r="G33" i="8" s="1"/>
  <c r="G16" i="8"/>
  <c r="E106" i="6" l="1"/>
  <c r="J2" i="16" s="1"/>
  <c r="G22" i="8"/>
  <c r="F29" i="8"/>
  <c r="F32" i="8"/>
  <c r="G91" i="6"/>
  <c r="G100" i="6" s="1"/>
  <c r="F91" i="6"/>
  <c r="F100" i="6" s="1"/>
  <c r="E29" i="8"/>
  <c r="E32" i="8"/>
  <c r="H89" i="6"/>
  <c r="H91" i="6" s="1"/>
  <c r="E91" i="6"/>
  <c r="E100" i="6" s="1"/>
  <c r="D29" i="8"/>
  <c r="H100" i="6" l="1"/>
  <c r="G30" i="8"/>
  <c r="D32" i="8"/>
  <c r="H88" i="6"/>
  <c r="G29" i="8"/>
  <c r="G32" i="8" l="1"/>
  <c r="D94" i="6" l="1"/>
  <c r="E94" i="6" s="1"/>
  <c r="D93" i="15"/>
  <c r="E93" i="15" s="1"/>
  <c r="D93" i="13"/>
  <c r="E93" i="13" s="1"/>
  <c r="G10" i="8"/>
  <c r="J10" i="8" s="1"/>
</calcChain>
</file>

<file path=xl/sharedStrings.xml><?xml version="1.0" encoding="utf-8"?>
<sst xmlns="http://schemas.openxmlformats.org/spreadsheetml/2006/main" count="2289" uniqueCount="1215">
  <si>
    <t>Akronym projektu</t>
  </si>
  <si>
    <t>Název projektu v anglickém jazyce</t>
  </si>
  <si>
    <t>Pohlaví</t>
  </si>
  <si>
    <t>Hlavní obor CEP</t>
  </si>
  <si>
    <t>CEP</t>
  </si>
  <si>
    <t>ANO/NE</t>
  </si>
  <si>
    <t>důvěrnost údajů</t>
  </si>
  <si>
    <t>NPOV typ</t>
  </si>
  <si>
    <t>cíle NPOV</t>
  </si>
  <si>
    <t>RIV</t>
  </si>
  <si>
    <t>role řešitelský tým</t>
  </si>
  <si>
    <t>AV/EV</t>
  </si>
  <si>
    <t>typ organizace</t>
  </si>
  <si>
    <t>podtyp organizace</t>
  </si>
  <si>
    <t>role uchazeče</t>
  </si>
  <si>
    <t>rezie</t>
  </si>
  <si>
    <t>právní forma</t>
  </si>
  <si>
    <t>kurz-7.3.2018</t>
  </si>
  <si>
    <t>kraj</t>
  </si>
  <si>
    <t>okres</t>
  </si>
  <si>
    <t>mesic_zacatek</t>
  </si>
  <si>
    <t>mesic_konec</t>
  </si>
  <si>
    <t>rok_konec</t>
  </si>
  <si>
    <t>rok_zacatek</t>
  </si>
  <si>
    <t>DETAILED FORD</t>
  </si>
  <si>
    <t>FORD</t>
  </si>
  <si>
    <t>Vyberte možnost:</t>
  </si>
  <si>
    <t>Vyberte:</t>
  </si>
  <si>
    <t>AV</t>
  </si>
  <si>
    <t>EV</t>
  </si>
  <si>
    <t>Žena</t>
  </si>
  <si>
    <t>AA - Filosofie a náboženství</t>
  </si>
  <si>
    <t>ANO</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</si>
  <si>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</si>
  <si>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</si>
  <si>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</si>
  <si>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</si>
  <si>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Člen řešitelského týmu</t>
  </si>
  <si>
    <t>AV - Aplikovaný výzkum</t>
  </si>
  <si>
    <t>MP - malý podnik</t>
  </si>
  <si>
    <t>VVI - veřejná výzkumná instituce mimo AV ČR</t>
  </si>
  <si>
    <t>P - hlavní příjemce</t>
  </si>
  <si>
    <t>flat-rate</t>
  </si>
  <si>
    <t>NAD – Nadace a nadační fondy (zákon č. 89/2012 Sb., Občanský zákoník)</t>
  </si>
  <si>
    <t>Hlavní město Praha</t>
  </si>
  <si>
    <t>Benešov</t>
  </si>
  <si>
    <t>Pure mathematics</t>
  </si>
  <si>
    <t>MP-malý podnik</t>
  </si>
  <si>
    <t>Muž</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</si>
  <si>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</si>
  <si>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</si>
  <si>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</si>
  <si>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</si>
  <si>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</si>
  <si>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</si>
  <si>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EV - Experimentální vývoj</t>
  </si>
  <si>
    <t>SP - střední podnik</t>
  </si>
  <si>
    <t>VVS - veřejná vysoká škola</t>
  </si>
  <si>
    <t>D - další účastník</t>
  </si>
  <si>
    <t>fullcost</t>
  </si>
  <si>
    <t>FOI – Fyzické osoby zapsané v obchodním rejstříku (zákon č. 304/2013 Sb., o veřejných rejstřících právnických a fyzických osob)</t>
  </si>
  <si>
    <t>Středočeský</t>
  </si>
  <si>
    <t>Beroun</t>
  </si>
  <si>
    <t>Applied mathematics</t>
  </si>
  <si>
    <t>Název projektu v českém jazyce</t>
  </si>
  <si>
    <t>SP-střední podnik</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</si>
  <si>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</si>
  <si>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</si>
  <si>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</si>
  <si>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VP - velký podnik</t>
  </si>
  <si>
    <t>AV ČR - Akademie věd ČR</t>
  </si>
  <si>
    <t>OPS – Obecně prospěšná společnost (zákon č. 248/1995 Sb., o obecně prospěšných společnostech)</t>
  </si>
  <si>
    <t>Jihočeský</t>
  </si>
  <si>
    <t>Blansko</t>
  </si>
  <si>
    <t>VP-velký podnik</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</si>
  <si>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</si>
  <si>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</si>
  <si>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</si>
  <si>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VO - výzkumná organizace</t>
  </si>
  <si>
    <t>ostatní VO - veřejná výzkumná instituce mimo AV ČR</t>
  </si>
  <si>
    <t>POO – Právnická osoba zapsaná v obchodním rejstříku (zákon č. 304/2013 Sb., o veřejných rejstřících právnických a fyzických osob)</t>
  </si>
  <si>
    <t>Plzeňský</t>
  </si>
  <si>
    <t>Brno-město</t>
  </si>
  <si>
    <t>VO-výzkumná organizace</t>
  </si>
  <si>
    <t>Národní priority orientovaného výzkumu</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</si>
  <si>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</si>
  <si>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</si>
  <si>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</si>
  <si>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</si>
  <si>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</si>
  <si>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</si>
  <si>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</si>
  <si>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</si>
  <si>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</si>
  <si>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</si>
  <si>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</si>
  <si>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</si>
  <si>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</si>
  <si>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</si>
  <si>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</si>
  <si>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</si>
  <si>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</si>
  <si>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</si>
  <si>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</si>
  <si>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</si>
  <si>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</si>
  <si>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</si>
  <si>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Nuclear physics</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</si>
  <si>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</si>
  <si>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</si>
  <si>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</si>
  <si>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</si>
  <si>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</si>
  <si>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Fluids and plasma physics (including surface physics)</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</si>
  <si>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</si>
  <si>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</si>
  <si>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</si>
  <si>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</si>
  <si>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</si>
  <si>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Optics (including laser optics and
 quantum optics)</t>
  </si>
  <si>
    <t>Komentář k výběru NPOV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</si>
  <si>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</si>
  <si>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</si>
  <si>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</si>
  <si>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</si>
  <si>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</si>
  <si>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Acoustics</t>
  </si>
  <si>
    <t>Obory projektu</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</si>
  <si>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</si>
  <si>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</si>
  <si>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</si>
  <si>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</si>
  <si>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Astronomy (including astrophysics,
 space science)</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</si>
  <si>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</si>
  <si>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</si>
  <si>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</si>
  <si>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</si>
  <si>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</si>
  <si>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Organic chemistry</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</si>
  <si>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</si>
  <si>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</si>
  <si>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</si>
  <si>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</si>
  <si>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</si>
  <si>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Inorganic and nuclear chemistry</t>
  </si>
  <si>
    <t>Full cost</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</si>
  <si>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</si>
  <si>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</si>
  <si>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</si>
  <si>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</si>
  <si>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Physical chemistry</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</si>
  <si>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</si>
  <si>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</si>
  <si>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</si>
  <si>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</si>
  <si>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Polymer science</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</si>
  <si>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</si>
  <si>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</si>
  <si>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</si>
  <si>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</si>
  <si>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Electrochemistry (dry cells, batteries, fuel cells, corrosion metals, electrolysis)</t>
  </si>
  <si>
    <t>BA - Obecná matematika</t>
  </si>
  <si>
    <t>PO2-Udržitelnost energetiky a materiálových zdrojů-1. Udržitelná energetika-1.1 Obnovitelné zdroje energie-1.1.1 Vývoj ekonomicky efektivní solární energetiky</t>
  </si>
  <si>
    <t>Chomutov</t>
  </si>
  <si>
    <t>Analytical chemistry</t>
  </si>
  <si>
    <t>BB - Aplikovaná statistika, operační výzkum</t>
  </si>
  <si>
    <t>PO2-Udržitelnost energetiky a materiálových zdrojů-1. Udržitelná energetika-1.1 Obnovitelné zdroje energie-1.1.2 Vývoj ekonomicky efektivního využití geotermální energie</t>
  </si>
  <si>
    <t>Chrudim</t>
  </si>
  <si>
    <t>Hydrology</t>
  </si>
  <si>
    <t>BC - Teorie a systémy řízení</t>
  </si>
  <si>
    <t>PO2-Udržitelnost energetiky a materiálových zdrojů-1. Udržitelná energetika-1.1 Obnovitelné zdroje energie-1.1.3 Vývoj ekonomicky efektivního využití biomasy</t>
  </si>
  <si>
    <t>Jablonec nad Nisou</t>
  </si>
  <si>
    <t>Oceanography</t>
  </si>
  <si>
    <t>BD - Teorie informace</t>
  </si>
  <si>
    <t>PO2-Udržitelnost energetiky a materiálových zdrojů-1. Udržitelná energetika-1.2 Jaderné zdroje energie-1.2.1 Efektivní dlouhodobé využití současných jaderných elektráren</t>
  </si>
  <si>
    <t>Jeseník</t>
  </si>
  <si>
    <t>Water resources</t>
  </si>
  <si>
    <t>PODPROGRAM 1 – Znalostní ekonomika</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</si>
  <si>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</si>
  <si>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</si>
  <si>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</si>
  <si>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</si>
  <si>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Mineralogy</t>
  </si>
  <si>
    <t>PODPROGRAM 2 – Energetika a materiály</t>
  </si>
  <si>
    <t>Role uchazeče na projektu</t>
  </si>
  <si>
    <t>P - Hlavní příjemce</t>
  </si>
  <si>
    <t>IČ</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</si>
  <si>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</si>
  <si>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</si>
  <si>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</si>
  <si>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</si>
  <si>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Geology</t>
  </si>
  <si>
    <t>PODPROGRAM 3 – Životní prostředí</t>
  </si>
  <si>
    <t>DIČ / VAT-ID</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</si>
  <si>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</si>
  <si>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</si>
  <si>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</si>
  <si>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</si>
  <si>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Obchodní jméno</t>
  </si>
  <si>
    <t>Paleontology</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</si>
  <si>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</si>
  <si>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</si>
  <si>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</si>
  <si>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</si>
  <si>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Volcanology</t>
  </si>
  <si>
    <t>Vedlejší obor CEP</t>
  </si>
  <si>
    <t>BI - Akustika a kmity</t>
  </si>
  <si>
    <t>Právní forma</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</si>
  <si>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</si>
  <si>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</si>
  <si>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</si>
  <si>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Physical geography</t>
  </si>
  <si>
    <t>Další vedlejší obor CEP</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</si>
  <si>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</si>
  <si>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</si>
  <si>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</si>
  <si>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</si>
  <si>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Meteorology and atmospheric sciences</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</si>
  <si>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</si>
  <si>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</si>
  <si>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</si>
  <si>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</si>
  <si>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Climatic research</t>
  </si>
  <si>
    <t>BL - Fyzika plasmatu a výboje v plynech</t>
  </si>
  <si>
    <t>Typ organizace</t>
  </si>
  <si>
    <t>PO2-Udržitelnost energetiky a materiálových zdrojů-1. Udržitelná energetika-1.4 Elektrické sítě včetně akumulace energie-1.4.2 Modifikace sítí pro „demand-side management“</t>
  </si>
  <si>
    <t>M-uspořádání konference</t>
  </si>
  <si>
    <t>Kolín</t>
  </si>
  <si>
    <t>Environmental sciences (social aspects to be 5.7)</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</si>
  <si>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</si>
  <si>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</si>
  <si>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</si>
  <si>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</si>
  <si>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Cell biology</t>
  </si>
  <si>
    <t>Typ výzkumné organizace - podrobnější specifikace</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</si>
  <si>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</si>
  <si>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</si>
  <si>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</si>
  <si>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</si>
  <si>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Biology (theoretical, mathematical, thermal, cryobiology, biological rhythm), Evolutionary biology</t>
  </si>
  <si>
    <t>Hlavní obor FORD</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</si>
  <si>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</si>
  <si>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</si>
  <si>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</si>
  <si>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</si>
  <si>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Genetics and heredity (medical genetics to be 3)</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</si>
  <si>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</si>
  <si>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</si>
  <si>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</si>
  <si>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</si>
  <si>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Reproductive biology (medical aspects to be 3)</t>
  </si>
  <si>
    <t>CB - Analytická chemie, separace</t>
  </si>
  <si>
    <t>Stát</t>
  </si>
  <si>
    <t>Česká republika</t>
  </si>
  <si>
    <t>PO2-Udržitelnost energetiky a materiálových zdrojů-1. Udržitelná energetika-1.5 Výroba a distribuce tepla/chladu, včetně kogenerace a trigenerace-1.5.3 Distribuovaná kombinovaná výroba elektřiny, tepla a chladu ze všech typů zdrojů</t>
  </si>
  <si>
    <t>Louny</t>
  </si>
  <si>
    <t>Developmental biology</t>
  </si>
  <si>
    <t>CC - Organická chemie</t>
  </si>
  <si>
    <t>PO2-Udržitelnost energetiky a materiálových zdrojů-1. Udržitelná energetika-1.5 Výroba a distribuce tepla/chladu, včetně kogenerace a trigenerace-1.5.4 Přenos a akumulace tepla</t>
  </si>
  <si>
    <t>Mělník</t>
  </si>
  <si>
    <t>Microbiology</t>
  </si>
  <si>
    <t>Vedlejší obor FORD</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</si>
  <si>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</si>
  <si>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</si>
  <si>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</si>
  <si>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Virology</t>
  </si>
  <si>
    <t>Další vedjelší obor FORD</t>
  </si>
  <si>
    <t>CE - Biochemie</t>
  </si>
  <si>
    <t>PO2-Udržitelnost energetiky a materiálových zdrojů-1. Udržitelná energetika-1.5 Výroba a distribuce tepla/chladu, včetně kogenerace a trigenerace-1.5.6 Alternativní zdroje – využití odpadů</t>
  </si>
  <si>
    <t>V-výzkumná zpráva</t>
  </si>
  <si>
    <t>Most</t>
  </si>
  <si>
    <t>Biochemistry and molecular biology</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</si>
  <si>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</si>
  <si>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</si>
  <si>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</si>
  <si>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</si>
  <si>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Biochemical research methods</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</si>
  <si>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</si>
  <si>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</si>
  <si>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</si>
  <si>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</si>
  <si>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Biophysics</t>
  </si>
  <si>
    <t>CH - Jaderná a kvantová chemie, fotochemie</t>
  </si>
  <si>
    <t>PO2-Udržitelnost energetiky a materiálových zdrojů-1. Udržitelná energetika-1.6 Energie v dopravě-1.6.3 Výhledově zavádět využití vodíku jako zdroje energie pro pohon v dopravě</t>
  </si>
  <si>
    <t>Nymburk</t>
  </si>
  <si>
    <t>Plant sciences, botany</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</si>
  <si>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</si>
  <si>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</si>
  <si>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</si>
  <si>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Mycology</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</si>
  <si>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</si>
  <si>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</si>
  <si>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</si>
  <si>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Zoology</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</si>
  <si>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</si>
  <si>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</si>
  <si>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</si>
  <si>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Behavioral sciences biology</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</si>
  <si>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</si>
  <si>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</si>
  <si>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</si>
  <si>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Ornithology</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</si>
  <si>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</si>
  <si>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</si>
  <si>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</si>
  <si>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Entomology</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</si>
  <si>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</si>
  <si>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</si>
  <si>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</si>
  <si>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Marine biology, freshwater biology, limnology</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</si>
  <si>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</si>
  <si>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</si>
  <si>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</si>
  <si>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Ecology</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</si>
  <si>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</si>
  <si>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</si>
  <si>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</si>
  <si>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Biodiversity conservation</t>
  </si>
  <si>
    <t>DH - Báňský průmysl včetně těžby a zpracování uhlí</t>
  </si>
  <si>
    <t>PO2-Udržitelnost energetiky a materiálových zdrojů-3. Materiálová základna-3.1 Pokročilé materiály-3.1.1 Dlouhodobá perspektiva zajištění surovin pro ekonomiku ČR</t>
  </si>
  <si>
    <t>Plzeň-sever</t>
  </si>
  <si>
    <t>Other biological topics</t>
  </si>
  <si>
    <t>DI - Znečištění a kontrola vzduchu</t>
  </si>
  <si>
    <t>PO2-Udržitelnost energetiky a materiálových zdrojů-3. Materiálová základna-3.1 Pokročilé materiály-3.1.2 Pokročilé materiály pro konkurenceschopnost</t>
  </si>
  <si>
    <t>Other natural sciences</t>
  </si>
  <si>
    <t>DJ - Znečištění a kontrola vody</t>
  </si>
  <si>
    <t>PO2-Udržitelnost energetiky a materiálových zdrojů-3. Materiálová základna-3.1 Pokročilé materiály-3.1.3 Inovace a udržitelnost klasických materiálů</t>
  </si>
  <si>
    <t>Praha-východ</t>
  </si>
  <si>
    <t>Civil engineering</t>
  </si>
  <si>
    <t>DK - Kontaminace a dekontaminace půdy včetně pesticidů</t>
  </si>
  <si>
    <t>PO2-Udržitelnost energetiky a materiálových zdrojů-3. Materiálová základna-3.1 Pokročilé materiály-3.1.4 Využití nanomateriálů a nanotechnologií</t>
  </si>
  <si>
    <t>Praha-západ</t>
  </si>
  <si>
    <t>Construction engineering, Municipal and structural engineering</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</si>
  <si>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</si>
  <si>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</si>
  <si>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</si>
  <si>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Architecture engineering</t>
  </si>
  <si>
    <t>DM - Tuhý odpad a jeho kontrola, recyklace</t>
  </si>
  <si>
    <t>PO3-Prostředí pro kvalitní život-1. Přírodní zdroje-1.1 Biodiverzita-1.1.2 Vytvoření efektivních typů opatření k udržení přírodních a přírodě blízkých biotopů</t>
  </si>
  <si>
    <t>Prostějov</t>
  </si>
  <si>
    <t>Transport engineering</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</si>
  <si>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</si>
  <si>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</si>
  <si>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</si>
  <si>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Electrical and electronic engineering</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</si>
  <si>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</si>
  <si>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</si>
  <si>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</si>
  <si>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Communication engineering and systems</t>
  </si>
  <si>
    <t>EA - Morfologické obory a cytologie</t>
  </si>
  <si>
    <t>PO3-Prostředí pro kvalitní život-1. Přírodní zdroje-1.2 Voda-1.2.1 Snížení znečištění vod z bodových a nebodových zdrojů a udržitelné užívání vodních zdrojů</t>
  </si>
  <si>
    <t>Rakovník</t>
  </si>
  <si>
    <t>Telecommunications</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</si>
  <si>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</si>
  <si>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</si>
  <si>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</si>
  <si>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Robotics and automatic control</t>
  </si>
  <si>
    <t>EC - Imunologie</t>
  </si>
  <si>
    <t>PO3-Prostředí pro kvalitní život-1. Přírodní zdroje-1.3 Půda-1.3.3 Zvyšování retenční schopnosti půd mokřadů a zavádění retenčních pásů</t>
  </si>
  <si>
    <t>Rychnov nad Kněžnou</t>
  </si>
  <si>
    <t>Automation and control systems</t>
  </si>
  <si>
    <t>ED - Fyziologie</t>
  </si>
  <si>
    <t>PO3-Prostředí pro kvalitní život-1. Přírodní zdroje-1.4 Ovzduší-1.4.1 Omezení emisí znečišťujících látek z antropogenních zdrojů</t>
  </si>
  <si>
    <t>Semily</t>
  </si>
  <si>
    <t>Computer hardware and architecture</t>
  </si>
  <si>
    <t>EE - Mikrobiologie, virologie</t>
  </si>
  <si>
    <t>PO3-Prostředí pro kvalitní život-1. Přírodní zdroje-1.4 Ovzduší-1.4.2 Mechanismy šíření a depozice znečišťujících látek</t>
  </si>
  <si>
    <t>Sokolov</t>
  </si>
  <si>
    <t>Mechanical engineering</t>
  </si>
  <si>
    <t>EF - Botanika</t>
  </si>
  <si>
    <t>PO3-Prostředí pro kvalitní život-1. Přírodní zdroje-1.5 Nerostné zdroje a vlivy těžby na životní prostředí-1.5.1 Posílení udržitelnosti zásobování nerostnými surovinami</t>
  </si>
  <si>
    <t>Strakonice</t>
  </si>
  <si>
    <t>Applied mechanics</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</si>
  <si>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</si>
  <si>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</si>
  <si>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</si>
  <si>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Thermodynamics</t>
  </si>
  <si>
    <t>EH - Ekologie – společenstva</t>
  </si>
  <si>
    <t>PO3-Prostředí pro kvalitní život-2. Globální změny-2.2 Biogeochemické cykly dusíku a fosforu-2.2.1 Optimalizovat toky reaktivních forem dusíku a fosforu (Nr a Pr)</t>
  </si>
  <si>
    <t>Šumperk</t>
  </si>
  <si>
    <t>Aerospace engineering</t>
  </si>
  <si>
    <t>EI - Biotechnologie a bionika</t>
  </si>
  <si>
    <t>PO3-Prostředí pro kvalitní život-2. Globální změny-2.3 Nebezpečné látky v životním prostředí-2.3.1 Životní prostředí a zdraví</t>
  </si>
  <si>
    <t>Tábor</t>
  </si>
  <si>
    <t>Nuclear related engineering; (nuclear physics to be 1.3);</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</si>
  <si>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</si>
  <si>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</si>
  <si>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</si>
  <si>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Audio engineering, reliability analysis</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</si>
  <si>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</si>
  <si>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</si>
  <si>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</si>
  <si>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Chemical engineering (plants, products)</t>
  </si>
  <si>
    <t>Příjmení</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</si>
  <si>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</si>
  <si>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</si>
  <si>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</si>
  <si>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Chemical process engineering</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</si>
  <si>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</si>
  <si>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</si>
  <si>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</si>
  <si>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Materials engineering</t>
  </si>
  <si>
    <t>Role</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</si>
  <si>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</si>
  <si>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</si>
  <si>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</si>
  <si>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Paper and wood</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</si>
  <si>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</si>
  <si>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</si>
  <si>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</si>
  <si>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Textiles; including synthetic dyes, colours, fibres (nanoscale materials to be 2.10; biomaterials to be 2.9)</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</si>
  <si>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</si>
  <si>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</si>
  <si>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</si>
  <si>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Ceramics</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</si>
  <si>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</si>
  <si>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</si>
  <si>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</si>
  <si>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Composites (including laminates, reinforced plastics, cermets, combined natural and synthetic fibre fabrics; filled composites)</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</si>
  <si>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</si>
  <si>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</si>
  <si>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</si>
  <si>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Coating and films</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</si>
  <si>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</si>
  <si>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</si>
  <si>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</si>
  <si>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Medical engineering</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</si>
  <si>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</si>
  <si>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</si>
  <si>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</si>
  <si>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Medical laboratory technology (including laboratory samples analysis; diagnostic technologies) (Biomaterials to be 2.9 [physical characteristics of living material as related to medical implants, devices, sensors]);</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</si>
  <si>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</si>
  <si>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</si>
  <si>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</si>
  <si>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Environmental and geological engineering, geotechnics</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</si>
  <si>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</si>
  <si>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</si>
  <si>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Petroleum engineering (fuel, oils)</t>
  </si>
  <si>
    <t>FN - Epidemiologie, infekční nemoci a klinická imunologie</t>
  </si>
  <si>
    <t>PO4-Sociální a kulturní výzvy-1. Demografické a sociální proměny-1.1 Demografické stárnutí, rodinná politika-1.1.1 Realizace komplexní podpory aktivního stárnutí</t>
  </si>
  <si>
    <t>Mining and mineral processing</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</si>
  <si>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</si>
  <si>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</si>
  <si>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Energy and fuels</t>
  </si>
  <si>
    <t>FP - Ostatní lékařské obory</t>
  </si>
  <si>
    <t>PO4-Sociální a kulturní výzvy-1. Demografické a sociální proměny-1.1 Demografické stárnutí, rodinná politika-1.1.3 Predikce a vyhodnocení důsledků výrazných populačních výkyvů a prostorových nerovností</t>
  </si>
  <si>
    <t>Remote sensing</t>
  </si>
  <si>
    <t>FQ - Veřejné zdravotnictví, sociální lékařství</t>
  </si>
  <si>
    <t>PO4-Sociální a kulturní výzvy-1. Demografické a sociální proměny-1.2 Marginalizace a integrace sociálně znevýhodněných skupin-1.2.1 Prevence vzniku deprivace, exkluze a segregace</t>
  </si>
  <si>
    <t>Marine engineering, sea vessels</t>
  </si>
  <si>
    <t>FR - Farmakologie a lékárnická chemie</t>
  </si>
  <si>
    <t>PO4-Sociální a kulturní výzvy-1. Demografické a sociální proměny-1.2 Marginalizace a integrace sociálně znevýhodněných skupin-1.2.2 Zmírnění rozsahu a hloubky exkluze, marginalizace a stigmatizace</t>
  </si>
  <si>
    <t>Ocean engineering</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</si>
  <si>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</si>
  <si>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</si>
  <si>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Environmental biotechnology</t>
  </si>
  <si>
    <t>GA - Zemědělská ekonomie</t>
  </si>
  <si>
    <t>PO4-Sociální a kulturní výzvy-1. Demografické a sociální proměny-1.4 Migrace, mobilita a teritoriální soudržnost-1.4.1 Efektivnější využití potenciálu migrace</t>
  </si>
  <si>
    <t>Bioremediation, diagnostic biotechnologies (DNA chips and biosensing devices) in environmental management</t>
  </si>
  <si>
    <t>GB - Zemědělské stroje a stavby</t>
  </si>
  <si>
    <t>PO4-Sociální a kulturní výzvy-1. Demografické a sociální proměny-1.4 Migrace, mobilita a teritoriální soudržnost-1.4.2 Posílení teritoriální soudržnosti</t>
  </si>
  <si>
    <t>Environmental biotechnology related ethics</t>
  </si>
  <si>
    <t>GC - Pěstování rostlin, osevní postupy</t>
  </si>
  <si>
    <t>PO4-Sociální a kulturní výzvy-2. Vládnutí a správa-2.1 Občan, stát, společnost-2.1.1 Legitimní politický systém</t>
  </si>
  <si>
    <t>Industrial biotechnology</t>
  </si>
  <si>
    <t>GD - Hnojení, závlahy, zpracování půdy</t>
  </si>
  <si>
    <t>PO4-Sociální a kulturní výzvy-2. Vládnutí a správa-2.1 Občan, stát, společnost-2.1.2 Legitimní právní systém</t>
  </si>
  <si>
    <t>Bioprocessing technologies (industrial processes relying on biological agents to drive the process) biocatalysis, fermentation</t>
  </si>
  <si>
    <t>GE - Šlechtění rostlin</t>
  </si>
  <si>
    <t>PO4-Sociální a kulturní výzvy-2. Vládnutí a správa-2.1 Občan, stát, společnost-2.1.3 Legitimní sociálně-ekonomický systém</t>
  </si>
  <si>
    <t>Bioproducts (products that are manufactured using biological material as feedstock) biomaterials, bioplastics, biofuels, bioderived bulk and fine chemicals, bio-derived novel materials</t>
  </si>
  <si>
    <t>GF - Choroby, škůdci, plevely a ochrana rostlin</t>
  </si>
  <si>
    <t>PO4-Sociální a kulturní výzvy-2. Vládnutí a správa-2.2 Veřejné politiky a správa-2.2.1 Funkční a efektivní veřejné politiky a správa</t>
  </si>
  <si>
    <t>Nano-materials (production and properties)</t>
  </si>
  <si>
    <t>GG - Chov hospodářských zvířat</t>
  </si>
  <si>
    <t>PO4-Sociální a kulturní výzvy-3. Kultura, hodnoty, identita a tradice-3.1 Proměny hodnotových struktur a etika-3.1.1 Proměna základních etických principů života ve společnosti</t>
  </si>
  <si>
    <t>Nano-processes (applications on nano-scale); (biomaterials to be 2.9)</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</si>
  <si>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</si>
  <si>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</si>
  <si>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Food and beverages</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</si>
  <si>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</si>
  <si>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</si>
  <si>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Human genetics</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</si>
  <si>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</si>
  <si>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</si>
  <si>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Immunology</t>
  </si>
  <si>
    <t>GK - Lesnictví</t>
  </si>
  <si>
    <t>PO4-Sociální a kulturní výzvy-3. Kultura, hodnoty, identita a tradice-3.2 Národní, regionální a lokální identita a tradice-3.2.3 Tvořivá historická a teoretická reflexe umělecké tvorby</t>
  </si>
  <si>
    <t>Neurosciences (including psychophysiology</t>
  </si>
  <si>
    <t>GL - Rybářství</t>
  </si>
  <si>
    <t>PO4-Sociální a kulturní výzvy-3. Kultura, hodnoty, identita a tradice-3.3 Hmotné a nehmotné kulturní dědictví-3.3.1 Aktivní ochrana kulturního dědictví</t>
  </si>
  <si>
    <t>Pharmacology and pharmacy</t>
  </si>
  <si>
    <t>GM - Potravinářství</t>
  </si>
  <si>
    <t>PO4-Sociální a kulturní výzvy-3. Kultura, hodnoty, identita a tradice-3.3 Hmotné a nehmotné kulturní dědictví-3.3.2 Recepce kulturního dědictví jako prostředku národního sebeuvědomění a státní reprezentace</t>
  </si>
  <si>
    <t>Physiology (including cytology)</t>
  </si>
  <si>
    <t>IN - Informatika</t>
  </si>
  <si>
    <t>PO4-Sociální a kulturní výzvy-3. Kultura, hodnoty, identita a tradice-3.4 Religiozita-3.4.1 Reflexe role náboženství v současné české společnosti a v globálním kontextu</t>
  </si>
  <si>
    <t>Anatomy and morphology (plant science to be 1.6)</t>
  </si>
  <si>
    <t>JA - Elektronika a optoelektronika, elektrotechnika</t>
  </si>
  <si>
    <t>PO4-Sociální a kulturní výzvy-4. Rozvoj a uplatnění lidského potenciálu-4.1 Výchova, vzdělání, celoživotní učení-4.1.1 Stanovit nové vzdělávací a výchovné cíle</t>
  </si>
  <si>
    <t>Medicinal chemistry</t>
  </si>
  <si>
    <t>JB - Senzory, čidla, měření a regulace</t>
  </si>
  <si>
    <t>PO4-Sociální a kulturní výzvy-4. Rozvoj a uplatnění lidského potenciálu-4.1 Výchova, vzdělání, celoživotní učení-4.1.2 Ustavit plně funkční systém celoživotního vzdělávání</t>
  </si>
  <si>
    <t>Toxicology</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</si>
  <si>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</si>
  <si>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</si>
  <si>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Pathology</t>
  </si>
  <si>
    <t>JD - Využití počítačů, robotika a její aplikace</t>
  </si>
  <si>
    <t>PO4-Sociální a kulturní výzvy-4. Rozvoj a uplatnění lidského potenciálu-4.3 Ochrana a podpora lidského zdraví-4.3.1 Efektivní fungování nadresortního systému ochrany a podpory zdraví populace</t>
  </si>
  <si>
    <t>Cardiac and Cardiovascular systems</t>
  </si>
  <si>
    <t>JG - Hutnictví, kovové materiály</t>
  </si>
  <si>
    <t>JE - Nejaderná energetika, spotřeba a užití energie</t>
  </si>
  <si>
    <t>PO4-Sociální a kulturní výzvy-5. Člověk, věda a nové technologie-5.1 Možnosti a podmínky rozvoje výzkumu, vývoje a inovací-5.1.1 Analýza účinků vědění v sociálním systému ČR</t>
  </si>
  <si>
    <t>Endocrinology and metabolism (including diabetes, hormones)</t>
  </si>
  <si>
    <t>JH - Keramika, žáruvzdorné materiály a skla</t>
  </si>
  <si>
    <t>JF - Jaderná energetika</t>
  </si>
  <si>
    <t>PO4-Sociální a kulturní výzvy-5. Člověk, věda a nové technologie-5.2 Adaptabilita člověka a společnosti na nové technologie-5.2.1 Adaptace na nové technologie</t>
  </si>
  <si>
    <t>Respiratory systems</t>
  </si>
  <si>
    <t>JI - Kompositní materiály</t>
  </si>
  <si>
    <t>PO5-Zdravá populace-1. Vznik a rozvoj chorob-1.1 Metabolické a endokrinní choroby-1.1.1 Etiologie a patofyziologie inzulínové rezistence</t>
  </si>
  <si>
    <t>Oncology</t>
  </si>
  <si>
    <t>JJ - Ostatní materiály</t>
  </si>
  <si>
    <t>PO5-Zdravá populace-1. Vznik a rozvoj chorob-1.1 Metabolické a endokrinní choroby-1.1.2 Etiologie a patogeneze imunitně zprostředkovaných endokrinních chorob</t>
  </si>
  <si>
    <t>Hematology</t>
  </si>
  <si>
    <t>JK - Koroze a povrchové úpravy materiálu</t>
  </si>
  <si>
    <t>PO5-Zdravá populace-1. Vznik a rozvoj chorob-1.1 Metabolické a endokrinní choroby-1.1.3 Patogeneze a léčba komplikací diabetu</t>
  </si>
  <si>
    <t>Otorhinolaryngology</t>
  </si>
  <si>
    <t>JL - Únava materiálu a lomová mechanika</t>
  </si>
  <si>
    <t>PO5-Zdravá populace-1. Vznik a rozvoj chorob-1.2 Nemoci oběhové soustavy-1.2.1 Objasnění etiologických faktorů a patofyziologických dějů ovlivňujících vznik a průběh kardiovaskulárních (KVO) a cerebrovaskulárních onemocnění (CVO)</t>
  </si>
  <si>
    <t>Ophthalmology</t>
  </si>
  <si>
    <t>JM - Inženýrské stavitelství</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</si>
  <si>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</si>
  <si>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Dentistry, oral surgery and medicine</t>
  </si>
  <si>
    <t>JN - Stavebnictví</t>
  </si>
  <si>
    <t>PO5-Zdravá populace-1. Vznik a rozvoj chorob-1.3 Nádorová onemocnění-1.3.1 Nádorová biologie ve vztahu k diagnostickým a terapeutickým cílům</t>
  </si>
  <si>
    <t>Paediatrics</t>
  </si>
  <si>
    <t>JO - Pozemní dopravní systémy a zařízení</t>
  </si>
  <si>
    <t>PO5-Zdravá populace-1. Vznik a rozvoj chorob-1.3 Nádorová onemocnění-1.3.2 Analýza vztahů hostitel-nádor jako prostředek individualizace diagnostiky a léčby</t>
  </si>
  <si>
    <t>Clinical neurology</t>
  </si>
  <si>
    <t>JP - Průmyslové procesy a zpracování</t>
  </si>
  <si>
    <t>PO5-Zdravá populace-1. Vznik a rozvoj chorob-1.4 Nervová a psychická onemocnění-1.4.1 Psychická a neurologická onemocnění</t>
  </si>
  <si>
    <t>Orthopaedics</t>
  </si>
  <si>
    <t>JQ - Strojní zařízení a nástroje</t>
  </si>
  <si>
    <t>PO5-Zdravá populace-1. Vznik a rozvoj chorob-1.4 Nervová a psychická onemocnění-1.4.2 Diagnostika onemocnění nervové soustavy[1]</t>
  </si>
  <si>
    <t>Surgery</t>
  </si>
  <si>
    <t>JR - Ostatní strojírenství</t>
  </si>
  <si>
    <t>PO5-Zdravá populace-1. Vznik a rozvoj chorob-1.4 Nervová a psychická onemocnění-1.4.3 Vyšší efektivita léčebných postupů u onemocnění nervové soustavy</t>
  </si>
  <si>
    <t>Transplantation</t>
  </si>
  <si>
    <t>JS - Řízení spolehlivosti a kvality, zkušebnictví</t>
  </si>
  <si>
    <t>PO5-Zdravá populace-1. Vznik a rozvoj chorob-1.4 Nervová a psychická onemocnění-1.4.4 Zajištění kvality života u pacientů s onemocněním nervové soustavy</t>
  </si>
  <si>
    <t>Obstetrics and gynaecology</t>
  </si>
  <si>
    <t>JT - Pohon, motory a paliva</t>
  </si>
  <si>
    <t>PO5-Zdravá populace-1. Vznik a rozvoj chorob-1.5 Onemocnění pohybového aparátu a zánětlivá a imunologická onemocnění-1.5.1 Etiologie a patogeneze degenerativních a metabolických onemocnění pohybového aparátu</t>
  </si>
  <si>
    <t>Psychiatry</t>
  </si>
  <si>
    <t>JU - Aeronautika, aerodynamika, letadla</t>
  </si>
  <si>
    <t>PO5-Zdravá populace-1. Vznik a rozvoj chorob-1.5 Onemocnění pohybového aparátu a zánětlivá a imunologická onemocnění-1.5.2 Definování rizikových faktorů vzniku alergických onemocnění a identifikace nových cílů k cílené léčbě těchto chorob</t>
  </si>
  <si>
    <t>Dermatology and venereal diseases</t>
  </si>
  <si>
    <t>JV - Kosmické technologie</t>
  </si>
  <si>
    <t>PO5-Zdravá populace-1. Vznik a rozvoj chorob-1.6 Infekce-1.6.1 Etiologie a terapie významných infekčních onemocnění</t>
  </si>
  <si>
    <t>Urology and nephrology</t>
  </si>
  <si>
    <t>JW - Navigace, spojení, detekce a protiopatření</t>
  </si>
  <si>
    <t>PO5-Zdravá populace-2. Nové diagnostické a terapeutické metody-2.1 In vitro diagnostika-2.1.1 Prohloubení znalostí v oblasti-omických a vysokokapacitních metod</t>
  </si>
  <si>
    <t>General and internal medicine</t>
  </si>
  <si>
    <t>JY - Střelné zbraně, munice, výbušniny, bojová vozidla</t>
  </si>
  <si>
    <t>PO5-Zdravá populace-2. Nové diagnostické a terapeutické metody-2.1 In vitro diagnostika-2.1.2 Nové technologie IVD</t>
  </si>
  <si>
    <t>Gastroenterology and hepatology</t>
  </si>
  <si>
    <t>PO5-Zdravá populace-2. Nové diagnostické a terapeutické metody-2.2 Nízkomolekulární léčiva-2.2.1 Nové nízkomolekulární sloučeniny</t>
  </si>
  <si>
    <t>Andrology</t>
  </si>
  <si>
    <t>PO5-Zdravá populace-2. Nové diagnostické a terapeutické metody-2.2 Nízkomolekulární léčiva-2.2.2 Identifikace nových terapeutických cílů, nové metody a postupy pro biologické testování</t>
  </si>
  <si>
    <t>Critical care medicine and Emergency medicine</t>
  </si>
  <si>
    <t>PO5-Zdravá populace-2. Nové diagnostické a terapeutické metody-2.3 Biologická léčiva včetně vakcín-2.3.1 Nové vakcíny pro prevenci a léčbu nemocí a závislostí</t>
  </si>
  <si>
    <t>Anaesthesiology</t>
  </si>
  <si>
    <t>PO5-Zdravá populace-2. Nové diagnostické a terapeutické metody-2.4 Drug delivery systémy-2.4.1 Vývoj nových nosičů pro řízené uvolňování a transport léčiv</t>
  </si>
  <si>
    <t>Radiology, nuclear medicine and medical imaging</t>
  </si>
  <si>
    <t>PO5-Zdravá populace-2. Nové diagnostické a terapeutické metody-2.4 Drug delivery systémy-2.4.2 Systémy pro překonávání biologických bariér a chemorezistentních onemocnění</t>
  </si>
  <si>
    <t>Allergy</t>
  </si>
  <si>
    <t>PO5-Zdravá populace-2. Nové diagnostické a terapeutické metody-2.5 Genová, buněčná terapie a tkáňové náhrady-2.5.1 Zdroje pro buněčnou a tkáňovou terapii</t>
  </si>
  <si>
    <t>Rheumatology</t>
  </si>
  <si>
    <t>PO5-Zdravá populace-2. Nové diagnostické a terapeutické metody-2.5 Genová, buněčná terapie a tkáňové náhrady-2.5.2 Metody pro diferenciaci a genovou modifikaci buněk/tkání</t>
  </si>
  <si>
    <t>Geriatrics and gerontology</t>
  </si>
  <si>
    <t>PO5-Zdravá populace-2. Nové diagnostické a terapeutické metody-2.5 Genová, buněčná terapie a tkáňové náhrady-2.5.3 Biomateriály</t>
  </si>
  <si>
    <t>Integrative and complementary medicine (alternative practice systems)</t>
  </si>
  <si>
    <t>PO5-Zdravá populace-2. Nové diagnostické a terapeutické metody-2.6 Vývoj nových lékařských přístrojů a zařízení-2.6.1 Elektrické a magnetické mapování a stimulace</t>
  </si>
  <si>
    <t>Other clinical medicine subjects</t>
  </si>
  <si>
    <t>PO5-Zdravá populace-2. Nové diagnostické a terapeutické metody-2.6 Vývoj nových lékařských přístrojů a zařízení-2.6.2 Endovaskulární postupy</t>
  </si>
  <si>
    <t>Social biomedical sciences (includes family planning, sexual health, psycho-oncology, political and social effects of biomedical research)</t>
  </si>
  <si>
    <t>PO5-Zdravá populace-2. Nové diagnostické a terapeutické metody-2.6 Vývoj nových lékařských přístrojů a zařízení-2.6.3 Navigační a robotické systémy, neurostimulátory. Zpřesnění a kontrola invazivních technik</t>
  </si>
  <si>
    <t>Epidemiology</t>
  </si>
  <si>
    <t>PO5-Zdravá populace-2. Nové diagnostické a terapeutické metody-2.7 Inovativní chirurgické postupy včetně transplantace-2.7.1 Chirurgické postupy a transplantace</t>
  </si>
  <si>
    <t>Infectious Diseases</t>
  </si>
  <si>
    <t>PO5-Zdravá populace-2. Nové diagnostické a terapeutické metody-2.7 Inovativní chirurgické postupy včetně transplantace-2.7.2 Neinvazivní léčba</t>
  </si>
  <si>
    <t>Public and environmental health</t>
  </si>
  <si>
    <t>PO5-Zdravá populace-3. Epidemiologie a prevence nejzávažnějších chorob-3.1 Metabolické a endokrinní choroby-3.1.1 Zhodnocení vlivu preventivních opatření na vznik nejčastějších metabolických poruch</t>
  </si>
  <si>
    <t>Occupational health</t>
  </si>
  <si>
    <t>PO5-Zdravá populace-3. Epidemiologie a prevence nejzávažnějších chorob-3.2 Nemoci oběhové soustavy-3.2.1 Populační studie: data o onemocněních</t>
  </si>
  <si>
    <t>Sport and fitness sciences</t>
  </si>
  <si>
    <t>PO5-Zdravá populace-3. Epidemiologie a prevence nejzávažnějších chorob-3.2 Nemoci oběhové soustavy-3.2.2 Populační intervence, zhodnocení vlivu preventivních opatření</t>
  </si>
  <si>
    <t>Nursing</t>
  </si>
  <si>
    <t>PO5-Zdravá populace-3. Epidemiologie a prevence nejzávažnějších chorob-3.3 Nádorová onemocnění-3.3.1 Skríning a prevence výskytu nádorů</t>
  </si>
  <si>
    <t>Nutrition, Dietetics</t>
  </si>
  <si>
    <t>PO5-Zdravá populace-3. Epidemiologie a prevence nejzávažnějších chorob-3.3 Nádorová onemocnění-3.3.2 Identifikace rizikových faktorů a jedinců v populacích</t>
  </si>
  <si>
    <t>Tropical medicine</t>
  </si>
  <si>
    <t>PO5-Zdravá populace-3. Epidemiologie a prevence nejzávažnějších chorob-3.4 Nervová a psychická onemocnění-3.4.1 Populační studie: data o onemocněních</t>
  </si>
  <si>
    <t>Parasitology</t>
  </si>
  <si>
    <t>PO5-Zdravá populace-3. Epidemiologie a prevence nejzávažnějších chorob-3.4 Nervová a psychická onemocnění-3.4.2 Populační intervence, zhodnocení vlivu preventivních opatření</t>
  </si>
  <si>
    <t>Medical ethics</t>
  </si>
  <si>
    <t>PO5-Zdravá populace-3. Epidemiologie a prevence nejzávažnějších chorob-3.5 Nemoci pohybového aparátu a zánětlivá a imunologická onemocnění-3.5.1 Epidemiologie degenerativních a metabolických onemocnění pohybového aparátu</t>
  </si>
  <si>
    <t>Substance abuse</t>
  </si>
  <si>
    <t>PO5-Zdravá populace-3. Epidemiologie a prevence nejzávažnějších chorob-3.6. Závislosti-3.6.1 Vazby</t>
  </si>
  <si>
    <t>Health-related biotechnology</t>
  </si>
  <si>
    <t>PO5-Zdravá populace-3. Epidemiologie a prevence nejzávažnějších chorob-3.6. Závislosti-3.6.2 Společenský dopad</t>
  </si>
  <si>
    <t>Technologies involving the manipulation of cells, tissues, organs or the whole organism (assisted reproduction)</t>
  </si>
  <si>
    <t>PO5-Zdravá populace-3. Epidemiologie a prevence nejzávažnějších chorob-3.7 Infekce-3.7.1 Epidemiologie infekčních nemocí</t>
  </si>
  <si>
    <t>Technologies involving identifying the functioning of DNA, proteins and enzymes and how they influence the onset of disease and maintenance of well-being (gene-based diagnostics and therapeutic interventions
 (pharmacogenomics, gene-based therapeutics)</t>
  </si>
  <si>
    <t>PO5-Zdravá populace-3. Epidemiologie a prevence nejzávažnějších chorob-3.7 Infekce-3.7.2 Tuzemské a importované potraviny jako zdroj infekcí</t>
  </si>
  <si>
    <t>Biomaterials (as related to medical implants, devices, sensors)</t>
  </si>
  <si>
    <t>Medical biotechnology related ethics</t>
  </si>
  <si>
    <t>PO6-Bezpečná společnost-1. Bezpečnost občanů-1.1 Ochrana obyvatelstva-1.1.2 Zdokonalování služeb a prostředků ochrany</t>
  </si>
  <si>
    <t>Forensic science</t>
  </si>
  <si>
    <t>PO6-Bezpečná společnost-1. Bezpečnost občanů-1.1 Ochrana obyvatelstva-1.1.3 Bezpečnost měst a obcí, informování, vzdělávání a motivace občanů</t>
  </si>
  <si>
    <t>Other medical science</t>
  </si>
  <si>
    <t>PO6-Bezpečná společnost-1. Bezpečnost občanů-1.2 Ochrana před kriminalitou, extremismem a terorismem-1.2.1 Vytváření účinných metod analýzy druhů a rozšíření kriminality a implementace efektivních nástrojů jejího potlačování</t>
  </si>
  <si>
    <t>Agriculture</t>
  </si>
  <si>
    <t>PO6-Bezpečná společnost-1. Bezpečnost občanů-1.2 Ochrana před kriminalitou, extremismem a terorismem-1.2.2 Minimalizace kybernetické kriminality a zneužívání informací</t>
  </si>
  <si>
    <t>Forestry</t>
  </si>
  <si>
    <t>PO6-Bezpečná společnost-2. Bezpečnost kritických infrastruktur a zdrojů-2.1 Ochrana, odolnost a obnova kritických infrastruktur-2.1.1 Rozvoj alternativních a nouzových krizových procesů</t>
  </si>
  <si>
    <t>Fishery</t>
  </si>
  <si>
    <t>PO6-Bezpečná společnost-2. Bezpečnost kritických infrastruktur a zdrojů-2.1 Ochrana, odolnost a obnova kritických infrastruktur-2.1.2 Zvyšování odolnosti KI</t>
  </si>
  <si>
    <t>Soil science</t>
  </si>
  <si>
    <t>PO6-Bezpečná společnost-2. Bezpečnost kritických infrastruktur a zdrojů-2.1 Ochrana, odolnost a obnova kritických infrastruktur-2.1.3 Zajištění a rozvoj interoperability KI</t>
  </si>
  <si>
    <t>Horticulture, viticulture</t>
  </si>
  <si>
    <t>PO6-Bezpečná společnost-2. Bezpečnost kritických infrastruktur a zdrojů-2.1 Ochrana, odolnost a obnova kritických infrastruktur-2.1.4 Účinná detekce a identifikace hrozeb</t>
  </si>
  <si>
    <t>Agronomy, plant breeding and plant protection; (Agricultural biotechnology to be 4.4)</t>
  </si>
  <si>
    <t>PO6-Bezpečná společnost-2. Bezpečnost kritických infrastruktur a zdrojů-2.1 Ochrana, odolnost a obnova kritických infrastruktur-2.1.5 Rozvoj ICT, telematiky a kybernetické ochrany KI</t>
  </si>
  <si>
    <t>Animal and dairy science; (Animal biotechnology to be 4.4)</t>
  </si>
  <si>
    <t>PO6-Bezpečná společnost-2. Bezpečnost kritických infrastruktur a zdrojů-2.2 Komunikace a vazby mezi kritickými infrastrukturami-2.2.1 Vzájemné závislosti systémů KI</t>
  </si>
  <si>
    <t>Pets</t>
  </si>
  <si>
    <t>PO6-Bezpečná společnost-2. Bezpečnost kritických infrastruktur a zdrojů-2.2 Komunikace a vazby mezi kritickými infrastrukturami-2.2.2 Informační podpora pro detekci možných nepříznivých ovlivnění</t>
  </si>
  <si>
    <t>Husbandry</t>
  </si>
  <si>
    <t>PO6-Bezpečná společnost-3. Krizové řízení a bezpečnostní politika-3.1 Rozvoj bezpečnostní politiky státu a bezpečnostního systému ČR-3.1.1 Vyhodnocení efektivity strategických řídicích a hodnotících dokumentů v oblasti bezpečnosti</t>
  </si>
  <si>
    <t>Veterinary science</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</si>
  <si>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</si>
  <si>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Agricultural biotechnology and food biotechnology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</si>
  <si>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</si>
  <si>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GM technology (crops and livestock), livestock cloning, marker assisted selection, diagnostics (DNA chips and biosensing devices for the early/accurate detection of diseases) biomass feedstock production technologies, biopharming</t>
  </si>
  <si>
    <t>PO6-Bezpečná společnost-3. Krizové řízení a bezpečnostní politika-3.2 Hodnocení hrozeb a rizik, tvorba a rozvíjení scénářů, postupů a opatření-3.2.2 Podpora specifických oblastí bezpečnosti</t>
  </si>
  <si>
    <t>Agricultural biotechnology related ethics</t>
  </si>
  <si>
    <t>PO6-Bezpečná společnost-3. Krizové řízení a bezpečnostní politika-3.3 Systémy analýzy, prevence, odezvy a obnovy-3.3.1 Zlepšení systémů získávání a třídění bezpečnostních informací</t>
  </si>
  <si>
    <t>Other agricultural sciences</t>
  </si>
  <si>
    <t>PO6-Bezpečná společnost-3. Krizové řízení a bezpečnostní politika-3.3 Systémy analýzy, prevence, odezvy a obnovy-3.3.2 Analýza bezpečnostních informací</t>
  </si>
  <si>
    <t>Psychology (including human - machine relations)</t>
  </si>
  <si>
    <t>PO6-Bezpečná společnost-3. Krizové řízení a bezpečnostní politika-3.3 Systémy analýzy, prevence, odezvy a obnovy-3.3.3 Zdokonalování účinnosti bezpečnostního systému a krizového řízení</t>
  </si>
  <si>
    <t>Psychology, special (including therapy for learning, speech, hearing, visual and other physical and mental disabilities);</t>
  </si>
  <si>
    <t>PO6-Bezpečná společnost-3. Krizové řízení a bezpečnostní politika-3.3 Systémy analýzy, prevence, odezvy a obnovy-3.3.4 Zdokonalení systémů pro podporu obnovy</t>
  </si>
  <si>
    <t>Cognitive sciences</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</si>
  <si>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</si>
  <si>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Economic Theory</t>
  </si>
  <si>
    <t>PO6-Bezpečná společnost-4. Obrana, obranyschopnost a nasazení ozbrojených sil-4.1 Rozvoj schopností ozbrojených sil-4.1.1 Vývoj nových zbraňových a obranných systémů</t>
  </si>
  <si>
    <t>Applied Economics, Econometrics</t>
  </si>
  <si>
    <t>PO6-Bezpečná společnost-4. Obrana, obranyschopnost a nasazení ozbrojených sil-4.1 Rozvoj schopností ozbrojených sil-4.1.2 Příprava, mobilita a udržitelnost sil</t>
  </si>
  <si>
    <t>Industrial relations</t>
  </si>
  <si>
    <t>PO6-Bezpečná společnost-4. Obrana, obranyschopnost a nasazení ozbrojených sil-4.1 Rozvoj schopností ozbrojených sil-4.1.3 Podpora velení a řízení</t>
  </si>
  <si>
    <t>Business and management</t>
  </si>
  <si>
    <t>PO6-Bezpečná společnost-4. Obrana, obranyschopnost a nasazení ozbrojených sil-4.1 Rozvoj schopností ozbrojených sil-4.1.4 Rozvoj komunikačních a informačních systémů a kybernetická obrana</t>
  </si>
  <si>
    <t>Accounting</t>
  </si>
  <si>
    <t>Finance</t>
  </si>
  <si>
    <t>Education, general; including training, pedagogy, didactics [and education systems]</t>
  </si>
  <si>
    <t>Education, special (to gifted persons, those with learning disabilities)</t>
  </si>
  <si>
    <t>Vlastnická struktura</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</si>
  <si>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</si>
  <si>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</si>
  <si>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</si>
  <si>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</si>
  <si>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</si>
  <si>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</si>
  <si>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</si>
  <si>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</si>
  <si>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</si>
  <si>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</si>
  <si>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</si>
  <si>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</si>
  <si>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</si>
  <si>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</si>
  <si>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</si>
  <si>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</si>
  <si>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</si>
  <si>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</si>
  <si>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</si>
  <si>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</si>
  <si>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</si>
  <si>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Vlastníci/Akcionáři</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</si>
  <si>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</si>
  <si>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</si>
  <si>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</si>
  <si>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</si>
  <si>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</si>
  <si>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</si>
  <si>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</si>
  <si>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</si>
  <si>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</si>
  <si>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</si>
  <si>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</si>
  <si>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</si>
  <si>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</si>
  <si>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</si>
  <si>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</si>
  <si>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</si>
  <si>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Výše podílu v %</t>
  </si>
  <si>
    <t>Komentář k výši podílu</t>
  </si>
  <si>
    <t>Beneficienti</t>
  </si>
  <si>
    <t>Majetkové účasti</t>
  </si>
  <si>
    <t xml:space="preserve">Uvěďte alespoň jeden výsledek. Výsledky, které zde budou uvedeny, musí být uvedeny také v pre-proposal form a full proposal form. </t>
  </si>
  <si>
    <t>1. Výsledek</t>
  </si>
  <si>
    <t>2. Výsledek</t>
  </si>
  <si>
    <t>Název výsledku</t>
  </si>
  <si>
    <t>Druh výsledku</t>
  </si>
  <si>
    <t>Experimentální vývoj</t>
  </si>
  <si>
    <t>Experimentální vývoj
Max. míra podpory při doložení účinné spolupráce</t>
  </si>
  <si>
    <t>Malé podniky</t>
  </si>
  <si>
    <t>Střední podniky</t>
  </si>
  <si>
    <t>Velké podniky</t>
  </si>
  <si>
    <t>Výzkumné organizace</t>
  </si>
  <si>
    <t>Ukazatel</t>
  </si>
  <si>
    <t>Jednotka</t>
  </si>
  <si>
    <t>%</t>
  </si>
  <si>
    <t>Celkem</t>
  </si>
  <si>
    <t>Osobní náklady</t>
  </si>
  <si>
    <t>Náklady na subdodávky</t>
  </si>
  <si>
    <t xml:space="preserve">Způsob vykazování nepřímých nákladů </t>
  </si>
  <si>
    <t>Ochrana duševního vlastnictví</t>
  </si>
  <si>
    <t>€</t>
  </si>
  <si>
    <t>Provozní náklady + cestovné</t>
  </si>
  <si>
    <t>Nepřímé náklady/režie</t>
  </si>
  <si>
    <t>Náklady celkem</t>
  </si>
  <si>
    <t>Zdroje celkem</t>
  </si>
  <si>
    <t>Self-financing</t>
  </si>
  <si>
    <t>Intenzita podpory</t>
  </si>
  <si>
    <t>Míra podpory</t>
  </si>
  <si>
    <t>Vyberte</t>
  </si>
  <si>
    <t>List  "Výsledky"</t>
  </si>
  <si>
    <t>Před odesláním TACR Application form se ujistěte, že jsou vyplněna veškerá povinná pole. List "Projekt celkem" se dopočítává automaticky.</t>
  </si>
  <si>
    <t>Výše uvedené přílohy jsou povinné a musí být součásti datové zprávy zaslané s návrhem projektu.</t>
  </si>
  <si>
    <r>
      <t xml:space="preserve">3) K plánovanému výsledku druhu Patent musí příjemce doložit patentovou rešerši </t>
    </r>
    <r>
      <rPr>
        <sz val="10"/>
        <rFont val="Arial"/>
        <family val="2"/>
        <charset val="238"/>
      </rPr>
      <t>(pouze pokud máte výsledek Patent)</t>
    </r>
  </si>
  <si>
    <t xml:space="preserve">Popis cílů NPOV ke stažení zde. </t>
  </si>
  <si>
    <t>Klasifikace oborů CEP</t>
  </si>
  <si>
    <t>Detailní výpis oborů FORD</t>
  </si>
  <si>
    <t>Definice podniku v obtížích</t>
  </si>
  <si>
    <t>Obdobné a související projekty, výzkumné záměry a výsledky</t>
  </si>
  <si>
    <t>Odkaz na systém ISVAV (www.rvvi.cz)</t>
  </si>
  <si>
    <t>Identifikační kód projektu</t>
  </si>
  <si>
    <t>Identifikační údaje projektu</t>
  </si>
  <si>
    <t>Statutární orgán</t>
  </si>
  <si>
    <r>
      <rPr>
        <b/>
        <sz val="10"/>
        <color rgb="FFC00000"/>
        <rFont val="Arial"/>
        <family val="2"/>
        <charset val="238"/>
      </rPr>
      <t>Člen 1:</t>
    </r>
    <r>
      <rPr>
        <b/>
        <sz val="10"/>
        <rFont val="Arial"/>
        <family val="2"/>
        <charset val="238"/>
      </rPr>
      <t xml:space="preserve">     Jméno</t>
    </r>
  </si>
  <si>
    <r>
      <rPr>
        <b/>
        <sz val="10"/>
        <color rgb="FFC00000"/>
        <rFont val="Arial"/>
        <family val="2"/>
        <charset val="238"/>
      </rPr>
      <t>Člen 2:</t>
    </r>
    <r>
      <rPr>
        <b/>
        <sz val="10"/>
        <rFont val="Arial"/>
        <family val="2"/>
        <charset val="238"/>
      </rPr>
      <t xml:space="preserve">     Jméno</t>
    </r>
  </si>
  <si>
    <r>
      <rPr>
        <b/>
        <sz val="10"/>
        <color rgb="FFC00000"/>
        <rFont val="Arial"/>
        <family val="2"/>
        <charset val="238"/>
      </rPr>
      <t>Člen 3:</t>
    </r>
    <r>
      <rPr>
        <b/>
        <sz val="10"/>
        <rFont val="Arial"/>
        <family val="2"/>
        <charset val="238"/>
      </rPr>
      <t xml:space="preserve">     Jméno</t>
    </r>
  </si>
  <si>
    <r>
      <rPr>
        <b/>
        <sz val="10"/>
        <color rgb="FFC00000"/>
        <rFont val="Arial"/>
        <family val="2"/>
        <charset val="238"/>
      </rPr>
      <t>Člen 4:</t>
    </r>
    <r>
      <rPr>
        <b/>
        <sz val="10"/>
        <rFont val="Arial"/>
        <family val="2"/>
        <charset val="238"/>
      </rPr>
      <t xml:space="preserve">     Jméno</t>
    </r>
  </si>
  <si>
    <r>
      <rPr>
        <b/>
        <sz val="10"/>
        <color rgb="FFC00000"/>
        <rFont val="Arial"/>
        <family val="2"/>
        <charset val="238"/>
      </rPr>
      <t>Člen 5:</t>
    </r>
    <r>
      <rPr>
        <b/>
        <sz val="10"/>
        <rFont val="Arial"/>
        <family val="2"/>
        <charset val="238"/>
      </rPr>
      <t xml:space="preserve">     Jméno</t>
    </r>
  </si>
  <si>
    <r>
      <rPr>
        <b/>
        <sz val="10"/>
        <color rgb="FFC00000"/>
        <rFont val="Arial"/>
        <family val="2"/>
        <charset val="238"/>
      </rPr>
      <t>Člen 6:</t>
    </r>
    <r>
      <rPr>
        <b/>
        <sz val="10"/>
        <rFont val="Arial"/>
        <family val="2"/>
        <charset val="238"/>
      </rPr>
      <t xml:space="preserve">     Jméno</t>
    </r>
  </si>
  <si>
    <r>
      <rPr>
        <b/>
        <sz val="10"/>
        <color rgb="FFC00000"/>
        <rFont val="Arial"/>
        <family val="2"/>
        <charset val="238"/>
      </rPr>
      <t>1.</t>
    </r>
    <r>
      <rPr>
        <b/>
        <sz val="10"/>
        <rFont val="Arial"/>
        <family val="2"/>
        <charset val="238"/>
      </rPr>
      <t xml:space="preserve">     Jméno</t>
    </r>
  </si>
  <si>
    <r>
      <rPr>
        <b/>
        <sz val="10"/>
        <color rgb="FFC00000"/>
        <rFont val="Arial"/>
        <family val="2"/>
        <charset val="238"/>
      </rPr>
      <t>2.</t>
    </r>
    <r>
      <rPr>
        <b/>
        <sz val="10"/>
        <rFont val="Arial"/>
        <family val="2"/>
        <charset val="238"/>
      </rPr>
      <t xml:space="preserve">     Jméno</t>
    </r>
  </si>
  <si>
    <r>
      <rPr>
        <b/>
        <sz val="10"/>
        <color rgb="FFC00000"/>
        <rFont val="Arial"/>
        <family val="2"/>
        <charset val="238"/>
      </rPr>
      <t>3.</t>
    </r>
    <r>
      <rPr>
        <b/>
        <sz val="10"/>
        <rFont val="Arial"/>
        <family val="2"/>
        <charset val="238"/>
      </rPr>
      <t xml:space="preserve">     Jméno</t>
    </r>
  </si>
  <si>
    <t>Uveďte obchodní jméno a IČ všech právnických osob, ve kterých má Vaše právnická osoba (firma/společnost) vlastnický podíl a uveďte zároveň jeho výši v procentech. Pokud žádný vlastnický podíl nemá, pole nevyplňujte.</t>
  </si>
  <si>
    <t>Finanční plán hlavního uchazeče</t>
  </si>
  <si>
    <t>Maximální intenzita podpory na projekt</t>
  </si>
  <si>
    <t>Průmyslový výzkum</t>
  </si>
  <si>
    <t>Průmyslový výzkum
Max. míra podpory při doložení účinné spolupráce</t>
  </si>
  <si>
    <t>Průmyslový výzkum (PV)</t>
  </si>
  <si>
    <t>Název organizace:</t>
  </si>
  <si>
    <t>Maximální míra podpory dle typu podniku</t>
  </si>
  <si>
    <t>Splňujete podmínky účinné spolupráce a podmínky pro navýšení intenzity podpory o 15 %?</t>
  </si>
  <si>
    <t xml:space="preserve">Maximální míra podpory  </t>
  </si>
  <si>
    <t xml:space="preserve">    Dopočteno automaticky.</t>
  </si>
  <si>
    <t>Rok 1</t>
  </si>
  <si>
    <t>Rok 2</t>
  </si>
  <si>
    <t>Rok 3</t>
  </si>
  <si>
    <t>Rok3</t>
  </si>
  <si>
    <t>Kontrola výše nákladů na subdodávky</t>
  </si>
  <si>
    <t xml:space="preserve">     Vypočteno automaticky.</t>
  </si>
  <si>
    <t xml:space="preserve">Náklady na PV </t>
  </si>
  <si>
    <t>Náklady na EV</t>
  </si>
  <si>
    <t>Všeobecné podmínky</t>
  </si>
  <si>
    <t xml:space="preserve">Maximální míra podpory na projekt </t>
  </si>
  <si>
    <t>Míra podpory pro Váš projekt</t>
  </si>
  <si>
    <r>
      <t xml:space="preserve">1) Potvrzení certifikačního orgánu pro druh výsledku NmetS - metodiky schválené příslušným orgánem státní správy </t>
    </r>
    <r>
      <rPr>
        <sz val="10"/>
        <rFont val="Arial"/>
        <family val="2"/>
        <charset val="238"/>
      </rPr>
      <t>(pouze pokud máte výsledek NmetS, pro stažení klikněte na ikonu)</t>
    </r>
  </si>
  <si>
    <r>
      <t xml:space="preserve">2) Čestné prohlášení za uchazeče </t>
    </r>
    <r>
      <rPr>
        <sz val="10"/>
        <rFont val="Arial"/>
        <family val="2"/>
        <charset val="238"/>
      </rPr>
      <t>(pro stažení klikněte na ikonu)</t>
    </r>
  </si>
  <si>
    <t>Pokračovat na další stránku</t>
  </si>
  <si>
    <t>Popište uplatnění výsledku v praxi. Jakou předpokládáte aplikovanost (uplatnění) výsledku v horizontu tří let?</t>
  </si>
  <si>
    <t>Pokračovat na konečný přehled</t>
  </si>
  <si>
    <t>Hlavní uchazeč</t>
  </si>
  <si>
    <t>Finanční plán projektu</t>
  </si>
  <si>
    <t>Podíly kategorií výzkumu PV/EV</t>
  </si>
  <si>
    <r>
      <rPr>
        <b/>
        <sz val="10"/>
        <color rgb="FFC00000"/>
        <rFont val="Arial"/>
        <family val="2"/>
        <charset val="238"/>
      </rPr>
      <t>4.</t>
    </r>
    <r>
      <rPr>
        <b/>
        <sz val="10"/>
        <rFont val="Arial"/>
        <family val="2"/>
        <charset val="238"/>
      </rPr>
      <t xml:space="preserve">     Jméno</t>
    </r>
  </si>
  <si>
    <r>
      <rPr>
        <b/>
        <sz val="10"/>
        <color rgb="FFC00000"/>
        <rFont val="Arial"/>
        <family val="2"/>
        <charset val="238"/>
      </rPr>
      <t>5.</t>
    </r>
    <r>
      <rPr>
        <b/>
        <sz val="10"/>
        <rFont val="Arial"/>
        <family val="2"/>
        <charset val="238"/>
      </rPr>
      <t xml:space="preserve">     Jméno</t>
    </r>
  </si>
  <si>
    <r>
      <rPr>
        <b/>
        <sz val="10"/>
        <color rgb="FFC00000"/>
        <rFont val="Arial"/>
        <family val="2"/>
        <charset val="238"/>
      </rPr>
      <t>6.</t>
    </r>
    <r>
      <rPr>
        <b/>
        <sz val="10"/>
        <rFont val="Arial"/>
        <family val="2"/>
        <charset val="238"/>
      </rPr>
      <t xml:space="preserve">     Jméno</t>
    </r>
  </si>
  <si>
    <r>
      <rPr>
        <b/>
        <sz val="10"/>
        <color rgb="FFC00000"/>
        <rFont val="Arial"/>
        <family val="2"/>
        <charset val="238"/>
      </rPr>
      <t>1.</t>
    </r>
    <r>
      <rPr>
        <b/>
        <sz val="10"/>
        <rFont val="Arial"/>
        <family val="2"/>
        <charset val="238"/>
      </rPr>
      <t xml:space="preserve">     Obchodní jméno</t>
    </r>
  </si>
  <si>
    <r>
      <rPr>
        <b/>
        <sz val="10"/>
        <color rgb="FFC00000"/>
        <rFont val="Arial"/>
        <family val="2"/>
        <charset val="238"/>
      </rPr>
      <t>2.</t>
    </r>
    <r>
      <rPr>
        <b/>
        <sz val="10"/>
        <rFont val="Arial"/>
        <family val="2"/>
        <charset val="238"/>
      </rPr>
      <t xml:space="preserve">     Obchodní jméno</t>
    </r>
  </si>
  <si>
    <r>
      <rPr>
        <b/>
        <sz val="10"/>
        <color rgb="FFC00000"/>
        <rFont val="Arial"/>
        <family val="2"/>
        <charset val="238"/>
      </rPr>
      <t>3.</t>
    </r>
    <r>
      <rPr>
        <b/>
        <sz val="10"/>
        <rFont val="Arial"/>
        <family val="2"/>
        <charset val="238"/>
      </rPr>
      <t xml:space="preserve">     Obchodní jméno</t>
    </r>
  </si>
  <si>
    <r>
      <rPr>
        <b/>
        <sz val="10"/>
        <color rgb="FFC00000"/>
        <rFont val="Arial"/>
        <family val="2"/>
        <charset val="238"/>
      </rPr>
      <t>4.</t>
    </r>
    <r>
      <rPr>
        <b/>
        <sz val="10"/>
        <rFont val="Arial"/>
        <family val="2"/>
        <charset val="238"/>
      </rPr>
      <t xml:space="preserve">     Obchodní jméno</t>
    </r>
  </si>
  <si>
    <r>
      <rPr>
        <b/>
        <sz val="10"/>
        <color rgb="FFC00000"/>
        <rFont val="Arial"/>
        <family val="2"/>
        <charset val="238"/>
      </rPr>
      <t>5.</t>
    </r>
    <r>
      <rPr>
        <b/>
        <sz val="10"/>
        <rFont val="Arial"/>
        <family val="2"/>
        <charset val="238"/>
      </rPr>
      <t xml:space="preserve">     Obchodní jméno</t>
    </r>
  </si>
  <si>
    <r>
      <rPr>
        <b/>
        <sz val="10"/>
        <color rgb="FFC00000"/>
        <rFont val="Arial"/>
        <family val="2"/>
        <charset val="238"/>
      </rPr>
      <t>6.</t>
    </r>
    <r>
      <rPr>
        <b/>
        <sz val="10"/>
        <rFont val="Arial"/>
        <family val="2"/>
        <charset val="238"/>
      </rPr>
      <t xml:space="preserve">     Obchodní jméno</t>
    </r>
  </si>
  <si>
    <r>
      <t xml:space="preserve">  </t>
    </r>
    <r>
      <rPr>
        <b/>
        <sz val="10"/>
        <color rgb="FFC00000"/>
        <rFont val="Arial"/>
        <family val="2"/>
        <charset val="238"/>
      </rPr>
      <t xml:space="preserve"> 1. </t>
    </r>
    <r>
      <rPr>
        <b/>
        <sz val="10"/>
        <rFont val="Arial"/>
        <family val="2"/>
        <charset val="238"/>
      </rPr>
      <t xml:space="preserve">    Obchodní jméno</t>
    </r>
  </si>
  <si>
    <r>
      <t xml:space="preserve">  </t>
    </r>
    <r>
      <rPr>
        <b/>
        <sz val="10"/>
        <color rgb="FFC00000"/>
        <rFont val="Arial"/>
        <family val="2"/>
        <charset val="238"/>
      </rPr>
      <t xml:space="preserve"> 2. </t>
    </r>
    <r>
      <rPr>
        <b/>
        <sz val="10"/>
        <rFont val="Arial"/>
        <family val="2"/>
        <charset val="238"/>
      </rPr>
      <t xml:space="preserve">    Obchodní jméno</t>
    </r>
  </si>
  <si>
    <r>
      <t xml:space="preserve">  </t>
    </r>
    <r>
      <rPr>
        <b/>
        <sz val="10"/>
        <color rgb="FFC00000"/>
        <rFont val="Arial"/>
        <family val="2"/>
        <charset val="238"/>
      </rPr>
      <t xml:space="preserve"> 3. </t>
    </r>
    <r>
      <rPr>
        <b/>
        <sz val="10"/>
        <rFont val="Arial"/>
        <family val="2"/>
        <charset val="238"/>
      </rPr>
      <t xml:space="preserve">    Obchodní jméno</t>
    </r>
  </si>
  <si>
    <r>
      <t xml:space="preserve">  </t>
    </r>
    <r>
      <rPr>
        <b/>
        <sz val="10"/>
        <color rgb="FFC00000"/>
        <rFont val="Arial"/>
        <family val="2"/>
        <charset val="238"/>
      </rPr>
      <t xml:space="preserve"> 4. </t>
    </r>
    <r>
      <rPr>
        <b/>
        <sz val="10"/>
        <rFont val="Arial"/>
        <family val="2"/>
        <charset val="238"/>
      </rPr>
      <t xml:space="preserve">    Obchodní jméno</t>
    </r>
  </si>
  <si>
    <r>
      <t xml:space="preserve">  </t>
    </r>
    <r>
      <rPr>
        <b/>
        <sz val="10"/>
        <color rgb="FFC00000"/>
        <rFont val="Arial"/>
        <family val="2"/>
        <charset val="238"/>
      </rPr>
      <t xml:space="preserve"> 5. </t>
    </r>
    <r>
      <rPr>
        <b/>
        <sz val="10"/>
        <rFont val="Arial"/>
        <family val="2"/>
        <charset val="238"/>
      </rPr>
      <t xml:space="preserve">    Obchodní jméno</t>
    </r>
  </si>
  <si>
    <r>
      <t xml:space="preserve">  </t>
    </r>
    <r>
      <rPr>
        <b/>
        <sz val="10"/>
        <color rgb="FFC00000"/>
        <rFont val="Arial"/>
        <family val="2"/>
        <charset val="238"/>
      </rPr>
      <t xml:space="preserve"> 6. </t>
    </r>
    <r>
      <rPr>
        <b/>
        <sz val="10"/>
        <rFont val="Arial"/>
        <family val="2"/>
        <charset val="238"/>
      </rPr>
      <t xml:space="preserve">    Obchodní jméno</t>
    </r>
  </si>
  <si>
    <r>
      <rPr>
        <b/>
        <sz val="10"/>
        <color rgb="FFC00000"/>
        <rFont val="Arial"/>
        <family val="2"/>
        <charset val="238"/>
      </rPr>
      <t xml:space="preserve">1. </t>
    </r>
    <r>
      <rPr>
        <b/>
        <sz val="10"/>
        <rFont val="Arial"/>
        <family val="2"/>
        <charset val="238"/>
      </rPr>
      <t xml:space="preserve">    Obchodní jméno</t>
    </r>
  </si>
  <si>
    <r>
      <rPr>
        <b/>
        <sz val="10"/>
        <color rgb="FFC00000"/>
        <rFont val="Arial"/>
        <family val="2"/>
        <charset val="238"/>
      </rPr>
      <t xml:space="preserve">2. </t>
    </r>
    <r>
      <rPr>
        <b/>
        <sz val="10"/>
        <rFont val="Arial"/>
        <family val="2"/>
        <charset val="238"/>
      </rPr>
      <t xml:space="preserve">    Obchodní jméno</t>
    </r>
  </si>
  <si>
    <r>
      <rPr>
        <b/>
        <sz val="10"/>
        <color rgb="FFC00000"/>
        <rFont val="Arial"/>
        <family val="2"/>
        <charset val="238"/>
      </rPr>
      <t xml:space="preserve">3. </t>
    </r>
    <r>
      <rPr>
        <b/>
        <sz val="10"/>
        <rFont val="Arial"/>
        <family val="2"/>
        <charset val="238"/>
      </rPr>
      <t xml:space="preserve">    Obchodní jméno</t>
    </r>
  </si>
  <si>
    <r>
      <rPr>
        <b/>
        <sz val="10"/>
        <color rgb="FFC00000"/>
        <rFont val="Arial"/>
        <family val="2"/>
        <charset val="238"/>
      </rPr>
      <t xml:space="preserve">4. </t>
    </r>
    <r>
      <rPr>
        <b/>
        <sz val="10"/>
        <rFont val="Arial"/>
        <family val="2"/>
        <charset val="238"/>
      </rPr>
      <t xml:space="preserve">    Obchodní jméno</t>
    </r>
  </si>
  <si>
    <r>
      <rPr>
        <b/>
        <sz val="10"/>
        <color rgb="FFC00000"/>
        <rFont val="Arial"/>
        <family val="2"/>
        <charset val="238"/>
      </rPr>
      <t xml:space="preserve">5. </t>
    </r>
    <r>
      <rPr>
        <b/>
        <sz val="10"/>
        <rFont val="Arial"/>
        <family val="2"/>
        <charset val="238"/>
      </rPr>
      <t xml:space="preserve">    Obchodní jméno</t>
    </r>
  </si>
  <si>
    <r>
      <rPr>
        <b/>
        <sz val="10"/>
        <color rgb="FFC00000"/>
        <rFont val="Arial"/>
        <family val="2"/>
        <charset val="238"/>
      </rPr>
      <t xml:space="preserve">6. </t>
    </r>
    <r>
      <rPr>
        <b/>
        <sz val="10"/>
        <rFont val="Arial"/>
        <family val="2"/>
        <charset val="238"/>
      </rPr>
      <t xml:space="preserve">    Obchodní jméno</t>
    </r>
  </si>
  <si>
    <t>PO6-Bezpečná společnost -1. Bezpečnost občanů-1.1 Ochrana obyvatelstva-1.1.1 Podpora opatření a úkolů ochrany obyvatelstva</t>
  </si>
  <si>
    <t>PO1-Konkurenceschopná ekonomika založená na znalostech</t>
  </si>
  <si>
    <t>PO2-Udržitelnost energetiky a materiálových zdrojů</t>
  </si>
  <si>
    <t>PO3-Prostředí pro kvalitní život</t>
  </si>
  <si>
    <t>PO4-Sociální a kulturní výzvy</t>
  </si>
  <si>
    <t>PO5-Zdravá populace</t>
  </si>
  <si>
    <t>PO6-Bezpečná společnost</t>
  </si>
  <si>
    <t>Oblast</t>
  </si>
  <si>
    <t>Hlavní cíl</t>
  </si>
  <si>
    <t>1. Bezpečnost občanů-1.1 Ochrana obyvatelstva-1.1.1 Podpora opatření a úkolů ochrany obyvatelstva</t>
  </si>
  <si>
    <t>1. Bezpečnost občanů-1.1 Ochrana obyvatelstva-1.1.2 Zdokonalování služeb a prostředků ochrany</t>
  </si>
  <si>
    <t>1. Bezpečnost občanů-1.1 Ochrana obyvatelstva-1.1.3 Bezpečnost měst a obcí, informování, vzdělávání a motivace občanů</t>
  </si>
  <si>
    <t>1. Bezpečnost občanů-1.2 Ochrana před kriminalitou, extremismem a terorismem-1.2.1 Vytváření účinných metod analýzy druhů a rozšíření kriminality a implementace efektivních nástrojů jejího potlačování</t>
  </si>
  <si>
    <t>1. Bezpečnost občanů-1.2 Ochrana před kriminalitou, extremismem a terorismem-1.2.2 Minimalizace kybernetické kriminality a zneužívání informací</t>
  </si>
  <si>
    <t>2. Bezpečnost kritických infrastruktur a zdrojů-2.1 Ochrana, odolnost a obnova kritických infrastruktur-2.1.1 Rozvoj alternativních a nouzových krizových procesů</t>
  </si>
  <si>
    <t>2. Bezpečnost kritických infrastruktur a zdrojů-2.1 Ochrana, odolnost a obnova kritických infrastruktur-2.1.2 Zvyšování odolnosti KI</t>
  </si>
  <si>
    <t>2. Bezpečnost kritických infrastruktur a zdrojů-2.1 Ochrana, odolnost a obnova kritických infrastruktur-2.1.3 Zajištění a rozvoj interoperability KI</t>
  </si>
  <si>
    <t>2. Bezpečnost kritických infrastruktur a zdrojů-2.1 Ochrana, odolnost a obnova kritických infrastruktur-2.1.4 Účinná detekce a identifikace hrozeb</t>
  </si>
  <si>
    <t>2. Bezpečnost kritických infrastruktur a zdrojů-2.1 Ochrana, odolnost a obnova kritických infrastruktur-2.1.5 Rozvoj ICT, telematiky a kybernetické ochrany KI</t>
  </si>
  <si>
    <t>2. Bezpečnost kritických infrastruktur a zdrojů-2.2 Komunikace a vazby mezi kritickými infrastrukturami-2.2.1 Vzájemné závislosti systémů KI</t>
  </si>
  <si>
    <t>2. Bezpečnost kritických infrastruktur a zdrojů-2.2 Komunikace a vazby mezi kritickými infrastrukturami-2.2.2 Informační podpora pro detekci možných nepříznivých ovlivnění</t>
  </si>
  <si>
    <t>3. Krizové řízení a bezpečnostní politika-3.1 Rozvoj bezpečnostní politiky státu a bezpečnostního systému ČR-3.1.1 Vyhodnocení efektivity strategických řídicích a hodnotících dokumentů v oblasti bezpečnosti</t>
  </si>
  <si>
    <t>3. Krizové řízení a bezpečnostní politika-3.1 Rozvoj bezpečnostní politiky státu a bezpečnostního systému ČR-3.1.2 Podpora adaptability bezpečnostního systému ČR na změny v bezpečnostním prostředí a vznikající nové bezpečnostní hrozby</t>
  </si>
  <si>
    <t>3. Krizové řízení a bezpečnostní politika-3.2 Hodnocení hrozeb a rizik, tvorba a rozvíjení scénářů, postupů a opatření-3.2.1 Analýza bezpečnostních hrozeb a tvorba scénářů vývoje bezpečnostní situace ve světě, Evropě a ČR</t>
  </si>
  <si>
    <t>3. Krizové řízení a bezpečnostní politika-3.2 Hodnocení hrozeb a rizik, tvorba a rozvíjení scénářů, postupů a opatření-3.2.2 Podpora specifických oblastí bezpečnosti</t>
  </si>
  <si>
    <t>3. Krizové řízení a bezpečnostní politika-3.3 Systémy analýzy, prevence, odezvy a obnovy-3.3.1 Zlepšení systémů získávání a třídění bezpečnostních informací</t>
  </si>
  <si>
    <t>3. Krizové řízení a bezpečnostní politika-3.3 Systémy analýzy, prevence, odezvy a obnovy-3.3.2 Analýza bezpečnostních informací</t>
  </si>
  <si>
    <t>3. Krizové řízení a bezpečnostní politika-3.3 Systémy analýzy, prevence, odezvy a obnovy-3.3.3 Zdokonalování účinnosti bezpečnostního systému a krizového řízení</t>
  </si>
  <si>
    <t>3. Krizové řízení a bezpečnostní politika-3.3 Systémy analýzy, prevence, odezvy a obnovy-3.3.4 Zdokonalení systémů pro podporu obnovy</t>
  </si>
  <si>
    <t>3. Krizové řízení a bezpečnostní politika-3.4 Legislativní a právní problémy-3.4.1 Legislativní postupy a opatření v případě ohrožení vnitřní bezpečnosti státu, mimořádných přírodních a antropogenních událostí a krizových situací</t>
  </si>
  <si>
    <t>4. Obrana, obranyschopnost a nasazení ozbrojených sil-4.1 Rozvoj schopností ozbrojených sil-4.1.1 Vývoj nových zbraňových a obranných systémů</t>
  </si>
  <si>
    <t>4. Obrana, obranyschopnost a nasazení ozbrojených sil-4.1 Rozvoj schopností ozbrojených sil-4.1.2 Příprava, mobilita a udržitelnost sil</t>
  </si>
  <si>
    <t>4. Obrana, obranyschopnost a nasazení ozbrojených sil-4.1 Rozvoj schopností ozbrojených sil-4.1.3 Podpora velení a řízení</t>
  </si>
  <si>
    <t>4. Obrana, obranyschopnost a nasazení ozbrojených sil-4.1 Rozvoj schopností ozbrojených sil-4.1.4 Rozvoj komunikačních a informačních systémů a kybernetická obrana</t>
  </si>
  <si>
    <t>1. Demografické a sociální proměny-1.1 Demografické stárnutí, rodinná politika-1.1.3 Predikce a vyhodnocení důsledků výrazných populačních výkyvů a prostorových nerovností</t>
  </si>
  <si>
    <t>1. Demografické a sociální proměny-1.2 Marginalizace a integrace sociálně znevýhodněných skupin-1.2.1 Prevence vzniku deprivace, exkluze a segregace</t>
  </si>
  <si>
    <t>1. Demografické a sociální proměny-1.2 Marginalizace a integrace sociálně znevýhodněných skupin-1.2.2 Zmírnění rozsahu a hloubky exkluze, marginalizace a stigmatizace</t>
  </si>
  <si>
    <t>1. Demografické a sociální proměny-1.3 Sociální nerovnosti, soudržnost společnosti a sociální stát-1.3.1 Zlepšení rovnosti podmínek v přístupu ke vzdělání, na trh práce, k bydlení, zdravotnímu zabezpečení a službám</t>
  </si>
  <si>
    <t>1. Demografické a sociální proměny-1.4 Migrace, mobilita a teritoriální soudržnost-1.4.1 Efektivnější využití potenciálu migrace</t>
  </si>
  <si>
    <t>1. Demografické a sociální proměny-1.4 Migrace, mobilita a teritoriální soudržnost-1.4.2 Posílení teritoriální soudržnosti</t>
  </si>
  <si>
    <t>2. Vládnutí a správa-2.1 Občan, stát, společnost-2.1.1 Legitimní politický systém</t>
  </si>
  <si>
    <t>2. Vládnutí a správa-2.1 Občan, stát, společnost-2.1.2 Legitimní právní systém</t>
  </si>
  <si>
    <t>2. Vládnutí a správa-2.1 Občan, stát, společnost-2.1.3 Legitimní sociálně-ekonomický systém</t>
  </si>
  <si>
    <t>2. Vládnutí a správa-2.2 Veřejné politiky a správa-2.2.1 Funkční a efektivní veřejné politiky a správa</t>
  </si>
  <si>
    <t>3. Kultura, hodnoty, identita a tradice-3.1 Proměny hodnotových struktur a etika-3.1.1 Proměna základních etických principů života ve společnosti</t>
  </si>
  <si>
    <t>3. Kultura, hodnoty, identita a tradice-3.1 Proměny hodnotových struktur a etika-3.1.2 Filosofická a sociologická reflexe vlivu médií na proměnu lidského života a formování společnosti</t>
  </si>
  <si>
    <t>3. Kultura, hodnoty, identita a tradice-3.2 Národní, regionální a lokální identita a tradice-3.2.1 Znalosti historie jako předpoklad uchovávání a pěstování národní, regionální a lokální identity, paměti a tradice v národním kontextu</t>
  </si>
  <si>
    <t>3. Kultura, hodnoty, identita a tradice-3.2 Národní, regionální a lokální identita a tradice-3.2.2 Zkoumání jazyka a literatury jako nástrojů pro uchovávání identity</t>
  </si>
  <si>
    <t>3. Kultura, hodnoty, identita a tradice-3.2 Národní, regionální a lokální identita a tradice-3.2.3 Tvořivá historická a teoretická reflexe umělecké tvorby</t>
  </si>
  <si>
    <t>3. Kultura, hodnoty, identita a tradice-3.3 Hmotné a nehmotné kulturní dědictví-3.3.1 Aktivní ochrana kulturního dědictví</t>
  </si>
  <si>
    <t>3. Kultura, hodnoty, identita a tradice-3.3 Hmotné a nehmotné kulturní dědictví-3.3.2 Recepce kulturního dědictví jako prostředku národního sebeuvědomění a státní reprezentace</t>
  </si>
  <si>
    <t>3. Kultura, hodnoty, identita a tradice-3.4 Religiozita-3.4.1 Reflexe role náboženství v současné české společnosti a v globálním kontextu</t>
  </si>
  <si>
    <t>4. Rozvoj a uplatnění lidského potenciálu-4.1 Výchova, vzdělání, celoživotní učení-4.1.1 Stanovit nové vzdělávací a výchovné cíle</t>
  </si>
  <si>
    <t>4. Rozvoj a uplatnění lidského potenciálu-4.1 Výchova, vzdělání, celoživotní učení-4.1.2 Ustavit plně funkční systém celoživotního vzdělávání</t>
  </si>
  <si>
    <t>4. Rozvoj a uplatnění lidského potenciálu-4.2 Trh práce a politika zaměstnanosti-4.2.1 Politika zaměstnanosti zvyšující kompetence pracovní síly a rozšiřující absorpční kapacitu trhu práce</t>
  </si>
  <si>
    <t>4. Rozvoj a uplatnění lidského potenciálu-4.3 Ochrana a podpora lidského zdraví-4.3.1 Efektivní fungování nadresortního systému ochrany a podpory zdraví populace</t>
  </si>
  <si>
    <t>5. Člověk, věda a nové technologie-5.1 Možnosti a podmínky rozvoje výzkumu, vývoje a inovací-5.1.1 Analýza účinků vědění v sociálním systému ČR</t>
  </si>
  <si>
    <t>5. Člověk, věda a nové technologie-5.2 Adaptabilita člověka a společnosti na nové technologie-5.2.1 Adaptace na nové technologie</t>
  </si>
  <si>
    <t>1. Demografické a sociální proměny-1.1 Demografické stárnutí, rodinná politika-1.1.2 Zlepšení reprodukčního potenciálu populace zvýšením hodnoty rodiny ve společnosti a zefektivněním podpory porodnosti</t>
  </si>
  <si>
    <t>1. Demografické a sociální proměny-1.1 Demografické stárnutí, rodinná politika-1.1.1 Realizace komplexní podpory aktivního stárnutí</t>
  </si>
  <si>
    <t>1. Přírodní zdroje-1.1 Biodiverzita-1.1.1 Tvorba sítě chráněných území, zahrnujících i nově vytvořené antropogenní biotopy, schopné udržet metapopulace ohrožených druhů</t>
  </si>
  <si>
    <t>1. Přírodní zdroje-1.1 Biodiverzita-1.1.2 Vytvoření efektivních typů opatření k udržení přírodních a přírodě blízkých biotopů</t>
  </si>
  <si>
    <t>1. Přírodní zdroje-1.1 Biodiverzita-1.1.3 Zjištění trendů změn biodiverzity v závislosti na změnách přírodního prostředí včetně vlivu invazních druhů</t>
  </si>
  <si>
    <t>1. Přírodní zdroje-1.1 Biodiverzita-1.1.4 Hodnocení, mapování a kategorizace ekosystémových služeb včetně vytvoření nástrojů hodnocení jejich věcné správnosti a praktické využitelnosti</t>
  </si>
  <si>
    <t>1. Přírodní zdroje-1.2 Voda-1.2.1 Snížení znečištění vod z bodových a nebodových zdrojů a udržitelné užívání vodních zdrojů</t>
  </si>
  <si>
    <t>1. Přírodní zdroje-1.3 Půda-1.3.1 Zvyšování obsahu stabilní organické hmoty a podpora funkční diverzity půdních organismů při současném zachování produkčních vlastností půd</t>
  </si>
  <si>
    <t>1. Přírodní zdroje-1.3 Půda-1.3.3 Zvyšování retenční schopnosti půd mokřadů a zavádění retenčních pásů</t>
  </si>
  <si>
    <t>1. Přírodní zdroje-1.4 Ovzduší-1.4.1 Omezení emisí znečišťujících látek z antropogenních zdrojů</t>
  </si>
  <si>
    <t>1. Přírodní zdroje-1.4 Ovzduší-1.4.2 Mechanismy šíření a depozice znečišťujících látek</t>
  </si>
  <si>
    <t>1. Přírodní zdroje-1.5 Nerostné zdroje a vlivy těžby na životní prostředí-1.5.1 Posílení udržitelnosti zásobování nerostnými surovinami</t>
  </si>
  <si>
    <t>2. Globální změny-2.1 Metody mitigace a adaptace na globální a lokální změny-2.1.1 Návrh adaptačních opatření v jednotlivých sektorech hospodářství ČR a návrh nástrojů pro snižování emisí GHG</t>
  </si>
  <si>
    <t>2. Globální změny-2.2 Biogeochemické cykly dusíku a fosforu-2.2.1 Optimalizovat toky reaktivních forem dusíku a fosforu (Nr a Pr)</t>
  </si>
  <si>
    <t>2. Globální změny-2.3 Nebezpečné látky v životním prostředí-2.3.1 Životní prostředí a zdraví</t>
  </si>
  <si>
    <t>3. Udržitelný rozvoj krajiny a lidských sídel-3.1 Zelená infrastruktura – stabilní struktura krajiny-3.1.1 Vytvoření koncepčních nástrojů plánování krajiny</t>
  </si>
  <si>
    <t>3. Udržitelný rozvoj krajiny a lidských sídel-3.2 Zemědělství a lesnictví-3.2.1 Získání prakticky využitelných poznatků pro efektivní zemědělskou produkci v ekologicky a ekonomicky dlouhodobě udržitelných systémech hospodaření na půdě</t>
  </si>
  <si>
    <t>3. Udržitelný rozvoj krajiny a lidských sídel-3.3 Urbanizmus a inteligentní lidská sídla-3.3.1 Návrh moderních metod a systémů budování a provozu inteligentních lidských sídel s minimálními dopady na životní prostředí</t>
  </si>
  <si>
    <t>4. Environmentální technologie a ekoinovace-4.1 Technologie, techniky a materiály přátelské k životnímu prostředí-4.1.1 Technologie a výrobky zvyšující celkovou účinnost využití primárních zdrojů</t>
  </si>
  <si>
    <t>4. Environmentální technologie a ekoinovace-4.2 Biotechnologie, materiálově, energeticky a emisně efektivní technologie, výrobky a služby-4.2.1 Získat kvalitativně nové primární produkty využitím biotechnologických metod</t>
  </si>
  <si>
    <t>4. Environmentální technologie a ekoinovace-4.2 Biotechnologie, materiálově, energeticky a emisně efektivní technologie, výrobky a služby-4.2.2 Připravit biotechnologické postupy pro komplexní bezodpadové využití biomasy</t>
  </si>
  <si>
    <t>4. Environmentální technologie a ekoinovace-4.3 Minimalizace tvorby odpadů a jejich znovuvyužití-4.3.1 Nové recyklační technologie, jejichž výstupem jsou látky srovnatelné kvalitou s výchozími surovinami</t>
  </si>
  <si>
    <t>4. Environmentální technologie a ekoinovace-4.3 Minimalizace tvorby odpadů a jejich znovuvyužití-4.3.2 Nové efektivní postupy energetického využití odpadů s minimalizací negativních dopadů na ŽP</t>
  </si>
  <si>
    <t>4. Environmentální technologie a ekoinovace-4.4 Odstraňování nebezpečných látek – starých škod z životního prostředí-4.4.1 Zvýšení efektivnosti sanačních technologií a zavedení nových metod sanace</t>
  </si>
  <si>
    <t>4. Environmentální technologie a ekoinovace-4.5 Minimalizace rizik z chemických látek-4.5.1 Technologie pro minimalizaci rizik POPs, toxických kovů, hormonálních disruptorů, residuí léčiv a pesticidů a dalších polutantů na zdraví člověka a živých organismů</t>
  </si>
  <si>
    <t>4. Environmentální technologie a ekoinovace-4.5 Minimalizace rizik z chemických látek-4.5.2 Technologie pro náhradu rizikových látek, které podléhají legislativě REACH a náhrada nebezpečných látek méně škodlivými</t>
  </si>
  <si>
    <t>5. Environmentálně příznivá společnost-5.1 Spotřební vzorce obyvatelstva-5.1.1 Vyvinout účinné postupy ke změně spotřebního chování ve směru minimalizace dopadů spotřeby na stabilní fungování přírodních zdrojů a ekosystémové služby</t>
  </si>
  <si>
    <t>5. Environmentálně příznivá společnost-5.2 Nástroje environmentálně příznivého růstu-5.2.1 Navrhnout inovativní nástroje ochrany životního prostředí s cílem minimalizovat náklady jejich fungování</t>
  </si>
  <si>
    <t>1. Udržitelná energetika - 1.1 Obnovitelné zdroje energie-1.1.1 Vývoj ekonomicky efektivní solární energetiky</t>
  </si>
  <si>
    <t>1. Udržitelná energetika - 1.1 Obnovitelné zdroje energie-1.1.2 Vývoj ekonomicky efektivního využití geotermální energie</t>
  </si>
  <si>
    <t>1. Udržitelná energetika - 1.1 Obnovitelné zdroje energie-1.1.3 Vývoj ekonomicky efektivního využití biomasy</t>
  </si>
  <si>
    <t>1. Udržitelná energetika - 1.2 Jaderné zdroje energie-1.2.1 Efektivní dlouhodobé využití současných jaderných elektráren</t>
  </si>
  <si>
    <t>1. Udržitelná energetika - 1.2 Jaderné zdroje energie-1.2.2 Podpora bezpečnosti jaderných zařízení</t>
  </si>
  <si>
    <t>1. Udržitelná energetika - 1.2 Jaderné zdroje energie-1.2.3 Výzkum zajišťující podporu výstavby a provozu nových ekonomicky efektivních a bezpečných bloků</t>
  </si>
  <si>
    <t>1. Udržitelná energetika - 1.2 Jaderné zdroje energie-1.2.4 Výzkum a vývoj palivového cyklu</t>
  </si>
  <si>
    <t>1. Udržitelná energetika - 1.2 Jaderné zdroje energie-1.2.5 Ukládání radioaktivního odpadu a použitého paliva</t>
  </si>
  <si>
    <t>1. Udržitelná energetika - 1.2 Jaderné zdroje energie-1.2.6. Výzkum a vývoj v oblasti reaktorů IV. generace, zejména efektivních a bezpečných rychlých reaktorů</t>
  </si>
  <si>
    <t>1. Udržitelná energetika - 1.3 Fosilní zdroje energie-1.3.1 Ekonomicky efektivní a ekologická fosilní energetika a teplárenství</t>
  </si>
  <si>
    <t>1. Udržitelná energetika-1.4 Elektrické sítě včetně akumulace energie-1.4.1 Kapacita, spolehlivost a bezpečnost páteřních přenosových sítí elektřiny</t>
  </si>
  <si>
    <t>1. Udržitelná energetika-1.4 Elektrické sítě včetně akumulace energie-1.4.2 Modifikace sítí pro „demand-side management“</t>
  </si>
  <si>
    <t>1. Udržitelná energetika-1.4 Elektrické sítě včetně akumulace energie-1.4.3 Akumulace elektrické energie včetně využití vodní energie</t>
  </si>
  <si>
    <t>1. Udržitelná energetika-1.4 Elektrické sítě včetně akumulace energie-1.4.4 Bezpečnost a odolnost distribučních sítí</t>
  </si>
  <si>
    <t>1. Udržitelná energetika-1.5 Výroba a distribuce tepla/chladu, včetně kogenerace a trigenerace-1.5.1 Odběr tepla z elektráren v základním zatížení</t>
  </si>
  <si>
    <t>1. Udržitelná energetika-1.5 Výroba a distribuce tepla/chladu, včetně kogenerace a trigenerace-1.5.2 Vysokoúčinná kogenerace (trigenerace) ve zdrojích SCZT v provozech s dílčím zatížením (systémové služby)</t>
  </si>
  <si>
    <t>1. Udržitelná energetika-1.5 Výroba a distribuce tepla/chladu, včetně kogenerace a trigenerace-1.5.3 Distribuovaná kombinovaná výroba elektřiny, tepla a chladu ze všech typů zdrojů</t>
  </si>
  <si>
    <t>1. Udržitelná energetika-1.5 Výroba a distribuce tepla/chladu, včetně kogenerace a trigenerace-1.5.4 Přenos a akumulace tepla</t>
  </si>
  <si>
    <t>1. Udržitelná energetika-1.5 Výroba a distribuce tepla/chladu, včetně kogenerace a trigenerace-1.5.5 Efektivní řízení úpravy vnitřního prostředí</t>
  </si>
  <si>
    <t>1. Udržitelná energetika-1.5 Výroba a distribuce tepla/chladu, včetně kogenerace a trigenerace-1.5.6 Alternativní zdroje – využití odpadů</t>
  </si>
  <si>
    <t>1. Udržitelná energetika-1.6 Energie v dopravě-1.6.1 Zvyšovat podíl kapalných biopaliv jako náhrada fosilních zdrojů</t>
  </si>
  <si>
    <t>1. Udržitelná energetika-1.6 Energie v dopravě-1.6.2 Zvyšovat podíl využití elektrické energie pro pohony jako náhrada fosilních zdrojů</t>
  </si>
  <si>
    <t>1. Udržitelná energetika-1.6 Energie v dopravě-1.6.3 Výhledově zavádět využití vodíku jako zdroje energie pro pohon v dopravě</t>
  </si>
  <si>
    <t>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</si>
  <si>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1. Udržitelná energetika-1.7 Systémový rozvoj energetiky ČR v kontextu rozvoje energetiky EU-1.7.2 Integrální koncepce rozvoje municipalit a regionů s ověřováním demonstračními projekty (vazba na SET Plan – Smart Cities a Smart Regions)</t>
  </si>
  <si>
    <t>2. Snižování energetické náročnosti hospodářství-2.1 Snižování energetické náročnosti hospodářství-2.1.1 Energetické bilance materiálů a paliv za plnou dobu cyklu</t>
  </si>
  <si>
    <t>2. Snižování energetické náročnosti hospodářství-2.1 Snižování energetické náročnosti hospodářství-2.1.2 Výzkum a vývoj nových energeticky úsporných průmyslových technologií</t>
  </si>
  <si>
    <t>2. Snižování energetické náročnosti hospodářství-2.1 Snižování energetické náročnosti hospodářství-2.1.3 Zvyšování užitné hodnoty a trvanlivosti staveb</t>
  </si>
  <si>
    <t>2. Snižování energetické náročnosti hospodářství-2.2 Nové technologie a postupy s potenciálním využitím v energetice-2.2.1 Zapojení VaV do mezinárodních aktivit v oblasti využití jaderné fúze</t>
  </si>
  <si>
    <t>2. Snižování energetické náročnosti hospodářství-2.2 Nové technologie a postupy s potenciálním využitím v energetice-2.2.2 Nové metody a metodiky v oblasti diagnostiky pro zvyšování spolehlivosti, bezpečnosti a životnosti energetických zařízení</t>
  </si>
  <si>
    <t>2. Snižování energetické náročnosti hospodářství-2.2 Nové technologie a postupy s potenciálním využitím v energetice-2.2.3 Biotechnologie, bioinženýrství a genetika</t>
  </si>
  <si>
    <t>3. Materiálová základna-3.1 Pokročilé materiály-3.1.1 Dlouhodobá perspektiva zajištění surovin pro ekonomiku ČR</t>
  </si>
  <si>
    <t>3. Materiálová základna-3.1 Pokročilé materiály-3.1.2 Pokročilé materiály pro konkurenceschopnost</t>
  </si>
  <si>
    <t>3. Materiálová základna-3.1 Pokročilé materiály-3.1.3 Inovace a udržitelnost klasických materiálů</t>
  </si>
  <si>
    <t>3. Materiálová základna-3.1 Pokročilé materiály-3.1.4 Využití nanomateriálů a nanotechnologií</t>
  </si>
  <si>
    <t>1. Vznik a rozvoj chorob-1.1 Metabolické a endokrinní choroby-1.1.1 Etiologie a patofyziologie inzulínové rezistence</t>
  </si>
  <si>
    <t>1. Vznik a rozvoj chorob-1.1 Metabolické a endokrinní choroby-1.1.2 Etiologie a patogeneze imunitně zprostředkovaných endokrinních chorob</t>
  </si>
  <si>
    <t>1. Vznik a rozvoj chorob-1.1 Metabolické a endokrinní choroby-1.1.3 Patogeneze a léčba komplikací diabetu</t>
  </si>
  <si>
    <t>1. Vznik a rozvoj chorob-1.2 Nemoci oběhové soustavy-1.2.1 Objasnění etiologických faktorů a patofyziologických dějů ovlivňujících vznik a průběh kardiovaskulárních (KVO) a cerebrovaskulárních onemocnění (CVO)</t>
  </si>
  <si>
    <t>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</si>
  <si>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 Vznik a rozvoj chorob-1.3 Nádorová onemocnění-1.3.1 Nádorová biologie ve vztahu k diagnostickým a terapeutickým cílům</t>
  </si>
  <si>
    <t>1. Vznik a rozvoj chorob-1.3 Nádorová onemocnění-1.3.2 Analýza vztahů hostitel-nádor jako prostředek individualizace diagnostiky a léčby</t>
  </si>
  <si>
    <t>1. Vznik a rozvoj chorob-1.4 Nervová a psychická onemocnění-1.4.1 Psychická a neurologická onemocnění</t>
  </si>
  <si>
    <t>1. Vznik a rozvoj chorob-1.4 Nervová a psychická onemocnění-1.4.2 Diagnostika onemocnění nervové soustavy[1]</t>
  </si>
  <si>
    <t>1. Vznik a rozvoj chorob-1.4 Nervová a psychická onemocnění-1.4.3 Vyšší efektivita léčebných postupů u onemocnění nervové soustavy</t>
  </si>
  <si>
    <t>1. Vznik a rozvoj chorob-1.4 Nervová a psychická onemocnění-1.4.4 Zajištění kvality života u pacientů s onemocněním nervové soustavy</t>
  </si>
  <si>
    <t>1. Vznik a rozvoj chorob-1.5 Onemocnění pohybového aparátu a zánětlivá a imunologická onemocnění-1.5.1 Etiologie a patogeneze degenerativních a metabolických onemocnění pohybového aparátu</t>
  </si>
  <si>
    <t>1. Vznik a rozvoj chorob-1.5 Onemocnění pohybového aparátu a zánětlivá a imunologická onemocnění-1.5.2 Definování rizikových faktorů vzniku alergických onemocnění a identifikace nových cílů k cílené léčbě těchto chorob</t>
  </si>
  <si>
    <t>1. Vznik a rozvoj chorob-1.6 Infekce-1.6.1 Etiologie a terapie významných infekčních onemocnění</t>
  </si>
  <si>
    <t>2. Nové diagnostické a terapeutické metody-2.1 In vitro diagnostika-2.1.1 Prohloubení znalostí v oblasti-omických a vysokokapacitních metod</t>
  </si>
  <si>
    <t>2. Nové diagnostické a terapeutické metody-2.1 In vitro diagnostika-2.1.2 Nové technologie IVD</t>
  </si>
  <si>
    <t>2. Nové diagnostické a terapeutické metody-2.2 Nízkomolekulární léčiva-2.2.1 Nové nízkomolekulární sloučeniny</t>
  </si>
  <si>
    <t>2. Nové diagnostické a terapeutické metody-2.2 Nízkomolekulární léčiva-2.2.2 Identifikace nových terapeutických cílů, nové metody a postupy pro biologické testování</t>
  </si>
  <si>
    <t>2. Nové diagnostické a terapeutické metody-2.3 Biologická léčiva včetně vakcín-2.3.1 Nové vakcíny pro prevenci a léčbu nemocí a závislostí</t>
  </si>
  <si>
    <t>2. Nové diagnostické a terapeutické metody-2.4 Drug delivery systémy-2.4.1 Vývoj nových nosičů pro řízené uvolňování a transport léčiv</t>
  </si>
  <si>
    <t>2. Nové diagnostické a terapeutické metody-2.4 Drug delivery systémy-2.4.2 Systémy pro překonávání biologických bariér a chemorezistentních onemocnění</t>
  </si>
  <si>
    <t>2. Nové diagnostické a terapeutické metody-2.5 Genová, buněčná terapie a tkáňové náhrady-2.5.1 Zdroje pro buněčnou a tkáňovou terapii</t>
  </si>
  <si>
    <t>2. Nové diagnostické a terapeutické metody-2.5 Genová, buněčná terapie a tkáňové náhrady-2.5.2 Metody pro diferenciaci a genovou modifikaci buněk/tkání</t>
  </si>
  <si>
    <t>2. Nové diagnostické a terapeutické metody-2.5 Genová, buněčná terapie a tkáňové náhrady-2.5.3 Biomateriály</t>
  </si>
  <si>
    <t>2. Nové diagnostické a terapeutické metody-2.6 Vývoj nových lékařských přístrojů a zařízení-2.6.1 Elektrické a magnetické mapování a stimulace</t>
  </si>
  <si>
    <t>2. Nové diagnostické a terapeutické metody-2.6 Vývoj nových lékařských přístrojů a zařízení-2.6.2 Endovaskulární postupy</t>
  </si>
  <si>
    <t>2. Nové diagnostické a terapeutické metody-2.6 Vývoj nových lékařských přístrojů a zařízení-2.6.3 Navigační a robotické systémy, neurostimulátory. Zpřesnění a kontrola invazivních technik</t>
  </si>
  <si>
    <t>2. Nové diagnostické a terapeutické metody-2.7 Inovativní chirurgické postupy včetně transplantace-2.7.1 Chirurgické postupy a transplantace</t>
  </si>
  <si>
    <t>2. Nové diagnostické a terapeutické metody-2.7 Inovativní chirurgické postupy včetně transplantace-2.7.2 Neinvazivní léčba</t>
  </si>
  <si>
    <t>3. Epidemiologie a prevence nejzávažnějších chorob-3.1 Metabolické a endokrinní choroby-3.1.1 Zhodnocení vlivu preventivních opatření na vznik nejčastějších metabolických poruch</t>
  </si>
  <si>
    <t>3. Epidemiologie a prevence nejzávažnějších chorob-3.2 Nemoci oběhové soustavy-3.2.1 Populační studie: data o onemocněních</t>
  </si>
  <si>
    <t>3. Epidemiologie a prevence nejzávažnějších chorob-3.2 Nemoci oběhové soustavy-3.2.2 Populační intervence, zhodnocení vlivu preventivních opatření</t>
  </si>
  <si>
    <t>3. Epidemiologie a prevence nejzávažnějších chorob-3.3 Nádorová onemocnění-3.3.1 Skríning a prevence výskytu nádorů</t>
  </si>
  <si>
    <t>3. Epidemiologie a prevence nejzávažnějších chorob-3.3 Nádorová onemocnění-3.3.2 Identifikace rizikových faktorů a jedinců v populacích</t>
  </si>
  <si>
    <t>3. Epidemiologie a prevence nejzávažnějších chorob-3.4 Nervová a psychická onemocnění-3.4.1 Populační studie: data o onemocněních</t>
  </si>
  <si>
    <t>3. Epidemiologie a prevence nejzávažnějších chorob-3.4 Nervová a psychická onemocnění-3.4.2 Populační intervence, zhodnocení vlivu preventivních opatření</t>
  </si>
  <si>
    <t>3. Epidemiologie a prevence nejzávažnějších chorob-3.5 Nemoci pohybového aparátu a zánětlivá a imunologická onemocnění-3.5.1 Epidemiologie degenerativních a metabolických onemocnění pohybového aparátu</t>
  </si>
  <si>
    <t>3. Epidemiologie a prevence nejzávažnějších chorob-3.6. Závislosti-3.6.1 Vazby</t>
  </si>
  <si>
    <t>3. Epidemiologie a prevence nejzávažnějších chorob-3.6. Závislosti-3.6.2 Společenský dopad</t>
  </si>
  <si>
    <t>3. Epidemiologie a prevence nejzávažnějších chorob-3.7 Infekce-3.7.1 Epidemiologie infekčních nemocí</t>
  </si>
  <si>
    <t>3. Epidemiologie a prevence nejzávažnějších chorob-3.7 Infekce-3.7.2 Tuzemské a importované potraviny jako zdroj infekcí</t>
  </si>
  <si>
    <t>1. Využití (aplikace) nových poznatků z oblasti tzv. General Purpose Technologies - 1.1 GPTs pro inovace procesů, produktů a služeb-1.1.1 Dosáhnout nových užitných vlastností produktů s využitím nových poznatků v oblasti GPTs</t>
  </si>
  <si>
    <t>1. Využití (aplikace) nových poznatků z oblasti tzv. General Purpose Technologies - 1.1 GPTs pro inovace procesů, produktů a služeb-1.1.2 Zvýšit efektivnost, bezpečnost, udržitelnost a spolehlivost procesů (včetně snížení energetické a materiálové náročnosti) s využitím GPTs</t>
  </si>
  <si>
    <t>1. Využití (aplikace) nových poznatků z oblasti tzv. General Purpose Technologies - 1.1 GPTs pro inovace procesů, produktů a služeb-1.1.3 Zefektivnit nabízené služby i procesy v sektoru služeb s využitím GPTs</t>
  </si>
  <si>
    <t>1. Využití (aplikace) nových poznatků z oblasti tzv. General Purpose Technologies - 1.1 GPTs pro inovace procesů, produktů a služeb-1.1.4 Zefektivnit služby i procesy ve veřejném sektoru s využitím GPTs</t>
  </si>
  <si>
    <t>2. Posílení udržitelnosti výroby a dalších ekonomických aktivit - 2.1 Úspornost, efektivita a adaptabilita-2.1.1 Zvýšit úspornost, efektivitu a adaptabilitu v dopravě – dopravních a manipulačních systémech i výrobě dopravních prostředků tak, aby tato odvětví byla globálně konkurenceschopná</t>
  </si>
  <si>
    <t>2. Posílení udržitelnosti výroby a dalších ekonomických aktivit - 2.1 Úspornost, efektivita a adaptabilita-2.1.2 Zvýšit úspornost, efektivitu a adaptabilitu ve strojírenství pro posílení globální konkurenceschopnosti v tomto odvětví</t>
  </si>
  <si>
    <t>2. Posílení udržitelnosti výroby a dalších ekonomických aktivit - 2.1 Úspornost, efektivita a adaptabilita-2.1.3 Zvýšit úspornost, efektivitu a adaptabilitu v elektrotechnice, včetně IT průmyslu a služeb pro posílení globální konkurenceschopnosti v tomto odvětví</t>
  </si>
  <si>
    <t>2. Posílení udržitelnosti výroby a dalších ekonomických aktivit - 2.1 Úspornost, efektivita a adaptabilita-2.1.4 Zvýšit adaptabilitu produktů prostřednictvím interdisciplinárně zaměřeného výzkumu</t>
  </si>
  <si>
    <t>2. Posílení udržitelnosti výroby a dalších ekonomických aktivit - 2.2 Užitné vlastnosti produktů a služeb-2.2.1 Inovovat výrobky v odvětvích rozhodujících pro export prostřednictvím společných aktivit výrobní a výzkumné sféry</t>
  </si>
  <si>
    <t>2. Posílení udržitelnosti výroby a dalších ekonomických aktivit - 2.2 Užitné vlastnosti produktů a služeb-2.2.2 Posílit konkurenceschopnost produktů a služeb prostřednictvím zvyšování jejich užitných vlastnosti</t>
  </si>
  <si>
    <t>3. Posílení bezpečnosti a spolehlivosti - 3.1 Bezpečnost a spolehlivost produktů a služeb-3.1.1 Zavést komplexní přístup k bezpečnosti a spolehlivosti výrobků</t>
  </si>
  <si>
    <t>3. Posílení bezpečnosti a spolehlivosti - 3.1 Bezpečnost a spolehlivost produktů a služeb-3.1.2 Zvýšit spolehlivost a bezpečnost síťových systémů prostřednictvím rozvoje a zavedení chytrých sítí</t>
  </si>
  <si>
    <t>3. Posílení bezpečnosti a spolehlivosti - 3.2 Bezpečnost a spolehlivost procesů-3.2.1 Dosáhnout trvale vysokého stupně ochrany dat a zabezpečení komunikace v dynamicky se měnícím prostředí</t>
  </si>
  <si>
    <t>3. Posílení bezpečnosti a spolehlivosti - 3.2 Bezpečnost a spolehlivost procesů-3.2.2 Rozšířit využití a zvýšit kvalitu automatického řízení a robotizace</t>
  </si>
  <si>
    <t>3. Posílení bezpečnosti a spolehlivosti - 3.2 Bezpečnost a spolehlivost procesů-3.2.3 Zvýšit kvalitu monitoringu procesů a systémů včasné výstrahy</t>
  </si>
  <si>
    <t>3. Posílení bezpečnosti a spolehlivosti - 3.2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</si>
  <si>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4. Mapování a analýza konkurenčních výhod - 4.1 Identifikace nových příležitostí konkurenční výhody-4.1.1 Včasně identifikovat ekonomické příležitosti prostřednictvím kontinuálního monitorování a vyhodnocování globálních trendů</t>
  </si>
  <si>
    <t>Názvy organizací</t>
  </si>
  <si>
    <t>Typy organizací</t>
  </si>
  <si>
    <t>Pokyny pro vyplnění jednotlivých buněk naleznete u ikonky informace či v pomocném rámečku po klepnutí na buňku. Pomocný rámeček můžete zavřít stiknutím tlačítka Esc.</t>
  </si>
  <si>
    <t>Povinné přílohy</t>
  </si>
  <si>
    <t xml:space="preserve">AV </t>
  </si>
  <si>
    <t>DU1</t>
  </si>
  <si>
    <t>DU2</t>
  </si>
  <si>
    <t>Experimentální vývoj (EV)</t>
  </si>
  <si>
    <t>Pokud na projektu spolupracuje více českých uchazečů, platí, že za českou část projektu mohou dohromady obdržet maximálně 85% intenzitu podpory (dle programu EPSILON).</t>
  </si>
  <si>
    <t xml:space="preserve">Bez ohledu na počet uchazečů.                                                                       </t>
  </si>
  <si>
    <t>Maximální míra             podpory</t>
  </si>
  <si>
    <t xml:space="preserve">Maximální míra podpory </t>
  </si>
  <si>
    <t xml:space="preserve">Bez ohledu na počet uchazečů.                                                                        </t>
  </si>
  <si>
    <t>Náklady celkem (Total costs)</t>
  </si>
  <si>
    <t>Požadovaná podpora (Total requested costs)</t>
  </si>
  <si>
    <t>Požadovaná podpora (Total resquested costs)</t>
  </si>
  <si>
    <t>Total costs</t>
  </si>
  <si>
    <t>Flat rate 25 %</t>
  </si>
  <si>
    <t>Náklady celkem (Total costs 100 %)</t>
  </si>
  <si>
    <t>Při aktuálně dosažené intenzitě podpory.</t>
  </si>
  <si>
    <t>Definice druhů výsledků</t>
  </si>
  <si>
    <t xml:space="preserve">Splňujete podmínky účinné spolupráce a podmínky pro navýšení intenzity podpory o 15 %? </t>
  </si>
  <si>
    <t>V této výzvě nepatří mezi způsobilé náklady investice.</t>
  </si>
  <si>
    <t>Listy  "Finanční plán"</t>
  </si>
  <si>
    <t xml:space="preserve">Bez ohledu na počet uchazečů.                                                                                                                                                                                                  </t>
  </si>
  <si>
    <t>Požadovaná podpora</t>
  </si>
  <si>
    <t>V této společné výzvě nepatří mezi způsobilé náklady investice.</t>
  </si>
  <si>
    <t xml:space="preserve">           Eliška Šibrová</t>
  </si>
  <si>
    <t xml:space="preserve">           eliska.sibrova@tacr.cz</t>
  </si>
  <si>
    <r>
      <t xml:space="preserve">Projekt celkem </t>
    </r>
    <r>
      <rPr>
        <sz val="12"/>
        <rFont val="Arial"/>
        <family val="2"/>
        <charset val="238"/>
      </rPr>
      <t>(dopočítává se automaticky)</t>
    </r>
  </si>
  <si>
    <r>
      <t xml:space="preserve">Vyplněný TACR Application Form zašle uchazeč ve formátu </t>
    </r>
    <r>
      <rPr>
        <i/>
        <sz val="10"/>
        <rFont val="Arial"/>
        <family val="2"/>
        <charset val="238"/>
      </rPr>
      <t>.xlsx</t>
    </r>
    <r>
      <rPr>
        <sz val="10"/>
        <rFont val="Arial"/>
        <family val="2"/>
        <charset val="238"/>
      </rPr>
      <t xml:space="preserve"> nebo </t>
    </r>
    <r>
      <rPr>
        <i/>
        <sz val="10"/>
        <rFont val="Arial"/>
        <family val="2"/>
        <charset val="238"/>
      </rPr>
      <t xml:space="preserve">.xls </t>
    </r>
    <r>
      <rPr>
        <sz val="10"/>
        <rFont val="Arial"/>
        <family val="2"/>
        <charset val="238"/>
      </rPr>
      <t>společně s ostatními povinnými přílohami (viz níže) ze své datové schránky do datové schránky TA ČR ve lhůtě pro podání zkrácených návrhů projektů, tzv. pre-proposals. Pokud je v projektu více českých uchazečů, povinné přílohy do datové schránky TA ČR zasílá ze své datové schránky každý český uchazeč zvlášť.</t>
    </r>
  </si>
  <si>
    <t>Výsledky projektu</t>
  </si>
  <si>
    <t>Pokyny pro vyplňování</t>
  </si>
  <si>
    <r>
      <rPr>
        <b/>
        <sz val="9"/>
        <color theme="2" tint="-0.749992370372631"/>
        <rFont val="Arial"/>
        <family val="2"/>
        <charset val="238"/>
      </rPr>
      <t>„Účinnou spoluprací“</t>
    </r>
    <r>
      <rPr>
        <sz val="9"/>
        <color theme="2" tint="-0.749992370372631"/>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</si>
  <si>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2" tint="-0.749992370372631"/>
        <rFont val="Arial"/>
        <family val="2"/>
        <charset val="238"/>
      </rPr>
      <t>Podmínky pro navýšení intenzity podpory o 15 procentních bodů (musí být splněna alespoň jedna z těchto podmínek):</t>
    </r>
    <r>
      <rPr>
        <sz val="9"/>
        <color theme="2" tint="-0.749992370372631"/>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</si>
  <si>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2" tint="-0.749992370372631"/>
        <rFont val="Arial"/>
        <family val="2"/>
        <charset val="238"/>
      </rPr>
      <t>Průmyslový výzkum</t>
    </r>
    <r>
      <rPr>
        <sz val="9"/>
        <color theme="2" tint="-0.749992370372631"/>
        <rFont val="Arial"/>
        <family val="2"/>
        <charset val="238"/>
      </rPr>
      <t xml:space="preserve"> je kategorie výzkumu a vývoje ve smyslu článku 2 odst. 85 Nařízení pojmenovaná v originálním znění, jako „industrial research”.                                                                                        </t>
    </r>
    <r>
      <rPr>
        <b/>
        <sz val="9"/>
        <color theme="2" tint="-0.749992370372631"/>
        <rFont val="Arial"/>
        <family val="2"/>
        <charset val="238"/>
      </rPr>
      <t>Experimentální vývoj</t>
    </r>
    <r>
      <rPr>
        <sz val="9"/>
        <color theme="2" tint="-0.749992370372631"/>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</si>
  <si>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t xml:space="preserve">Dofinancování z vlastních zdrojů (v EUR)                             </t>
  </si>
  <si>
    <t>Zdroje (v EUR)</t>
  </si>
  <si>
    <t>Náklady (v EUR) dle Všeobecných podmínek čl. 17</t>
  </si>
  <si>
    <t>Počet účastníků</t>
  </si>
  <si>
    <t>Způsob naplnění cílů programu a podprogramu</t>
  </si>
  <si>
    <t>Základní informace</t>
  </si>
  <si>
    <t>Popis výsledků</t>
  </si>
  <si>
    <t xml:space="preserve">Program TA ČR, ze kterého bude 
úspěšný projekt zafinancovaný </t>
  </si>
  <si>
    <t>Podprogram, do kterého je daný projekt podáván</t>
  </si>
  <si>
    <t xml:space="preserve">Plánovaný začátek řešení projektu </t>
  </si>
  <si>
    <t>Kontaktní osoba</t>
  </si>
  <si>
    <t>Uveďte prosím kontaktní osobu projektu, ideálně z řad hlavního uchazeče.
Může jít jak o jednoho z řešitelů, tak o administrativního pracovníka.</t>
  </si>
  <si>
    <t>Celé jméno</t>
  </si>
  <si>
    <t>Telefonní číslo</t>
  </si>
  <si>
    <t>E-mail</t>
  </si>
  <si>
    <r>
      <rPr>
        <sz val="10"/>
        <color theme="10"/>
        <rFont val="Arial"/>
        <family val="2"/>
        <charset val="238"/>
      </rPr>
      <t xml:space="preserve">   </t>
    </r>
    <r>
      <rPr>
        <u/>
        <sz val="10"/>
        <color theme="10"/>
        <rFont val="Arial"/>
        <family val="2"/>
        <charset val="238"/>
      </rPr>
      <t>Nařízení Evropské komise</t>
    </r>
  </si>
  <si>
    <r>
      <rPr>
        <sz val="10"/>
        <color theme="10"/>
        <rFont val="Arial"/>
        <family val="2"/>
        <charset val="238"/>
      </rPr>
      <t xml:space="preserve">    </t>
    </r>
    <r>
      <rPr>
        <u/>
        <sz val="10"/>
        <color theme="10"/>
        <rFont val="Arial"/>
        <family val="2"/>
        <charset val="238"/>
      </rPr>
      <t>Nařízení Evropské komise</t>
    </r>
  </si>
  <si>
    <t>TRL</t>
  </si>
  <si>
    <t>Je některý z českých uchazečů projektu podnikem v obtížích?</t>
  </si>
  <si>
    <t>Klasifikace oborů FORD (str. 58-60)</t>
  </si>
  <si>
    <t>Odesláním této povinné přílohy zároveň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</si>
  <si>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Hlavní řešitel/ka</t>
  </si>
  <si>
    <t>Člen/ka řešitelského týmu</t>
  </si>
  <si>
    <t>Administrativní pracovník/nice</t>
  </si>
  <si>
    <t>Vykonávaná funkce</t>
  </si>
  <si>
    <r>
      <t xml:space="preserve">Procentuální podíl českého partnera na činnostech vedoucích k dosažení výsledku
</t>
    </r>
    <r>
      <rPr>
        <sz val="10"/>
        <rFont val="Arial"/>
        <family val="2"/>
        <charset val="238"/>
      </rPr>
      <t>(Vyjádřete číselně, např. 30 %)</t>
    </r>
  </si>
  <si>
    <t xml:space="preserve">Rodné číslo / IČ </t>
  </si>
  <si>
    <t xml:space="preserve">Rodné číslo / IČO </t>
  </si>
  <si>
    <t>Pole k vyplnění</t>
  </si>
  <si>
    <t>Pole je předvyplněno nebo se dopočítává automaticky</t>
  </si>
  <si>
    <t>Nepovinné pole</t>
  </si>
  <si>
    <r>
      <t xml:space="preserve">O podporu až do výše 100 % si mohou žádat </t>
    </r>
    <r>
      <rPr>
        <b/>
        <sz val="9"/>
        <rFont val="Arial"/>
        <family val="2"/>
        <charset val="238"/>
      </rPr>
      <t>POUZE</t>
    </r>
    <r>
      <rPr>
        <sz val="9"/>
        <color theme="2" tint="-0.749992370372631"/>
        <rFont val="Arial"/>
        <family val="2"/>
        <charset val="238"/>
      </rPr>
      <t xml:space="preserve"> výzkumné organizace, které jsou dofinancovány jiným českým subjektem, přičemž celková intenzita podpory za českou část projektu a všechny české uchazeče nesmí překročit maximální povolenou intenzitu podpory za projekt dle programu EPSILON. V tomto případě 85 %.                                                                                                                                                                   </t>
    </r>
  </si>
  <si>
    <t xml:space="preserve">Počet českých uchazečů
</t>
  </si>
  <si>
    <t>Údaje dalšího českého účastníka č. 1</t>
  </si>
  <si>
    <r>
      <t>Údaje dalšího českého účastníka</t>
    </r>
    <r>
      <rPr>
        <b/>
        <sz val="12"/>
        <color rgb="FFFF0000"/>
        <rFont val="Arial"/>
        <family val="2"/>
        <charset val="238"/>
      </rPr>
      <t xml:space="preserve"> </t>
    </r>
    <r>
      <rPr>
        <b/>
        <sz val="12"/>
        <color theme="1"/>
        <rFont val="Arial"/>
        <family val="2"/>
        <charset val="238"/>
      </rPr>
      <t>č. 2</t>
    </r>
  </si>
  <si>
    <t>D - Další účastník</t>
  </si>
  <si>
    <t>Finanční plán dalšího účastníka č. 1</t>
  </si>
  <si>
    <t>Finanční plán dalšího účastníka č. 2</t>
  </si>
  <si>
    <t xml:space="preserve">Maximální výše podpory pro daný rok a typ subjektu 
dle Nařízení EK a národních podmínek výzvy   </t>
  </si>
  <si>
    <t>Další účastník č. 1</t>
  </si>
  <si>
    <t>Další účastník č. 2</t>
  </si>
  <si>
    <t>Existují nějaké obdobné projekty/výzkumné záměry?</t>
  </si>
  <si>
    <t>Uveďte identifikační kódy a stručný popis projektů zahrnutých v CEP a výzkumných záměrů zahrnutých v CEZ, které jsou uvedeny v IS VaVal (www.rwi.cz), a které řeší obdobnou problematiku. Jedná se o projekty a výzkumné záměry, u kterých se předpokládá shodná
část výsledků.</t>
  </si>
  <si>
    <t xml:space="preserve">Vyberte z Národních priorit jeden hlavní cíl, k jehož naplnění nejvíce přispěje úspěšné vyřešení Vašeho projektu, tj. dosažení cíle 
a výsledků projektu.
Zvolte nejprve oblast a poté z nabízených podoblastí (příslušné políčko se zbarví do žluta) jeden hlavní cíl. </t>
  </si>
  <si>
    <t xml:space="preserve">Komentář: </t>
  </si>
  <si>
    <r>
      <t xml:space="preserve">V případě, že Vaše odpověď zní ANO, ale existuje objektivní a veřejně doložitelné vysvětlení, proč daný český uchazeč reálně podnikem v obtížích není (např. rozdělení společnosti, investice), prosím uveďte tyto skutečnosti.
</t>
    </r>
    <r>
      <rPr>
        <b/>
        <sz val="9"/>
        <color theme="1" tint="0.34998626667073579"/>
        <rFont val="Arial"/>
        <family val="2"/>
        <charset val="238"/>
      </rPr>
      <t>U výzkumných organizací není relevantní.</t>
    </r>
  </si>
  <si>
    <t>Pomocné výpočty podmíněné formátování</t>
  </si>
  <si>
    <t>HU</t>
  </si>
  <si>
    <t>DÚ1</t>
  </si>
  <si>
    <t>DÚ2</t>
  </si>
  <si>
    <t>Total requested
costs</t>
  </si>
  <si>
    <t>Kontrola výše nepřímých nákladů</t>
  </si>
  <si>
    <r>
      <t>b) Vykazování nepřímých nákladů na základě pevné sazby, tzv. metodou „</t>
    </r>
    <r>
      <rPr>
        <b/>
        <sz val="9"/>
        <color theme="2" tint="-0.749992370372631"/>
        <rFont val="Arial"/>
        <family val="2"/>
        <charset val="238"/>
      </rPr>
      <t>flat rate</t>
    </r>
    <r>
      <rPr>
        <sz val="9"/>
        <color theme="2" tint="-0.749992370372631"/>
        <rFont val="Arial"/>
        <family val="2"/>
        <charset val="238"/>
      </rPr>
      <t>”, do výše</t>
    </r>
    <r>
      <rPr>
        <b/>
        <sz val="9"/>
        <color theme="2" tint="-0.749992370372631"/>
        <rFont val="Arial"/>
        <family val="2"/>
        <charset val="238"/>
      </rPr>
      <t xml:space="preserve"> 25 %</t>
    </r>
    <r>
      <rPr>
        <sz val="9"/>
        <color theme="2" tint="-0.749992370372631"/>
        <rFont val="Arial"/>
        <family val="2"/>
        <charset val="238"/>
      </rPr>
      <t xml:space="preserve"> ze součtu skutečně vykázaných </t>
    </r>
    <r>
      <rPr>
        <b/>
        <sz val="9"/>
        <color theme="2" tint="-0.749992370372631"/>
        <rFont val="Arial"/>
        <family val="2"/>
        <charset val="238"/>
      </rPr>
      <t>osobních nákladů a ostatních přímých nákladů (ochrana duševního vlastnictví 
a provozní náklady + cestovné)</t>
    </r>
    <r>
      <rPr>
        <sz val="9"/>
        <color theme="2" tint="-0.749992370372631"/>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</si>
  <si>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t>Metodou vykazování je míněno:</t>
  </si>
  <si>
    <r>
      <t xml:space="preserve">a) Vykazování skutečných nepřímých nákladů, tzv. metodou </t>
    </r>
    <r>
      <rPr>
        <sz val="9"/>
        <rFont val="Arial"/>
        <family val="2"/>
        <charset val="238"/>
      </rPr>
      <t>„</t>
    </r>
    <r>
      <rPr>
        <b/>
        <sz val="9"/>
        <rFont val="Arial"/>
        <family val="2"/>
        <charset val="238"/>
      </rPr>
      <t>full cost</t>
    </r>
    <r>
      <rPr>
        <sz val="9"/>
        <rFont val="Arial"/>
        <family val="2"/>
        <charset val="238"/>
      </rPr>
      <t>“</t>
    </r>
    <r>
      <rPr>
        <sz val="9"/>
        <color theme="2" tint="-0.749992370372631"/>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</si>
  <si>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</si>
  <si>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r>
      <t xml:space="preserve">Kontrola podpory za všechny české uchazeče za projekt </t>
    </r>
    <r>
      <rPr>
        <sz val="10"/>
        <rFont val="Arial"/>
        <family val="2"/>
        <charset val="238"/>
      </rPr>
      <t>(relevantní po vyplnění všech finančních plánů)</t>
    </r>
  </si>
  <si>
    <t>10101 Pure mathematics</t>
  </si>
  <si>
    <t>10102 Applied mathematics</t>
  </si>
  <si>
    <t>10103 Statistics and probability</t>
  </si>
  <si>
    <t>10201 Computer sciences, information science, bioinformathics (hardware development to be 2.2, social aspect to be 5.8)</t>
  </si>
  <si>
    <t>10301 Atomic, molecular and chemical physics (physics of atoms and molecules including collision, interaction with radiation, magnetic resonances, Mössbauer effect)</t>
  </si>
  <si>
    <t>10302 Condensed matter physics (including formerly solid state physics, supercond.)</t>
  </si>
  <si>
    <t>10303 Particles and field physics</t>
  </si>
  <si>
    <t>10304 Nuclear physics</t>
  </si>
  <si>
    <t>10305 Fluids and plasma physics (including surface physics)</t>
  </si>
  <si>
    <t>10306 Optics (including laser optics and
 quantum optics)</t>
  </si>
  <si>
    <t>10307 Acoustics</t>
  </si>
  <si>
    <t>10308 Astronomy (including astrophysics,
 space science)</t>
  </si>
  <si>
    <t>10401 Organic chemistry</t>
  </si>
  <si>
    <t>10402 Inorganic and nuclear chemistry</t>
  </si>
  <si>
    <t>10403 Physical chemistry</t>
  </si>
  <si>
    <t>10404 Polymer science</t>
  </si>
  <si>
    <t>10405 Electrochemistry (dry cells, batteries, fuel cells, corrosion metals, electrolysis)</t>
  </si>
  <si>
    <t>10406 Analytical chemistry</t>
  </si>
  <si>
    <t>10501 Hydrology</t>
  </si>
  <si>
    <t>10502 Oceanography</t>
  </si>
  <si>
    <t>10503 Water resources</t>
  </si>
  <si>
    <t>10504 Mineralogy</t>
  </si>
  <si>
    <t>10505 Geology</t>
  </si>
  <si>
    <t>10506 Paleontology</t>
  </si>
  <si>
    <t>10507 Volcanology</t>
  </si>
  <si>
    <t>10508 Physical geography</t>
  </si>
  <si>
    <t>10509 Meteorology and atmospheric sciences</t>
  </si>
  <si>
    <t>10510 Climatic research</t>
  </si>
  <si>
    <t>10511 Environmental sciences (social aspects to be 5.7)</t>
  </si>
  <si>
    <t>10601 Cell biology</t>
  </si>
  <si>
    <t>10602 Biology (theoretical, mathematical, thermal, cryobiology, biological rhythm), Evolutionary biology</t>
  </si>
  <si>
    <t>10603 Genetics and heredity (medical genetics to be 3)</t>
  </si>
  <si>
    <t>10604 Reproductive biology (medical aspects to be 3)</t>
  </si>
  <si>
    <t>10605 Developmental biology</t>
  </si>
  <si>
    <t>10606 Microbiology</t>
  </si>
  <si>
    <t>10607 Virology</t>
  </si>
  <si>
    <t>10608 Biochemistry and molecular biology</t>
  </si>
  <si>
    <t>10609 Biochemical research methods</t>
  </si>
  <si>
    <t>10610 Biophysics</t>
  </si>
  <si>
    <t>10611 Plant sciences, botany</t>
  </si>
  <si>
    <t>10612 Mycology</t>
  </si>
  <si>
    <t>10613 Zoology</t>
  </si>
  <si>
    <t>10614 Behavioral sciences biology</t>
  </si>
  <si>
    <t>10615 Ornithology</t>
  </si>
  <si>
    <t>10616 Entomology</t>
  </si>
  <si>
    <t>10617 Marine biology, freshwater biology, limnology</t>
  </si>
  <si>
    <t>10618 Ecology</t>
  </si>
  <si>
    <t>10619 Biodiversity conservation</t>
  </si>
  <si>
    <t>20101 Civil engineering</t>
  </si>
  <si>
    <t>20102 Construction engineering, Municipal and structural engineering</t>
  </si>
  <si>
    <t>20103 Architecture engineering</t>
  </si>
  <si>
    <t>20104 Transport engineering</t>
  </si>
  <si>
    <t>20201 Electrical and electronic engineering</t>
  </si>
  <si>
    <t>20202 Communication engineering and systems</t>
  </si>
  <si>
    <t>20203 Telecommunications</t>
  </si>
  <si>
    <t>20204 Robotics and automatic control</t>
  </si>
  <si>
    <t>20205 Automation and control systems</t>
  </si>
  <si>
    <t>20206 Computer hardware and architecture</t>
  </si>
  <si>
    <t>20301 Mechanical engineering</t>
  </si>
  <si>
    <t>20302 Applied mechanics</t>
  </si>
  <si>
    <t>20303 Thermodynamics</t>
  </si>
  <si>
    <t>20304 Aerospace engineering</t>
  </si>
  <si>
    <t>20305 Nuclear related engineering; (nuclear physics to be 1.3);</t>
  </si>
  <si>
    <t>20306 Audio engineering, reliability analysis</t>
  </si>
  <si>
    <t>Uvedené údaje se musí shodovat s údaji uvedenými 
v mezinárodní přihlášce.</t>
  </si>
  <si>
    <r>
      <rPr>
        <sz val="10"/>
        <color theme="2" tint="-0.749992370372631"/>
        <rFont val="Arial"/>
        <family val="2"/>
        <charset val="238"/>
      </rPr>
      <t xml:space="preserve">Částky uvádějte v celých eurech. </t>
    </r>
    <r>
      <rPr>
        <b/>
        <sz val="10"/>
        <color rgb="FFFF0000"/>
        <rFont val="Arial"/>
        <family val="2"/>
        <charset val="238"/>
      </rPr>
      <t>ČÁSTKA</t>
    </r>
    <r>
      <rPr>
        <sz val="10"/>
        <color theme="2" tint="-0.749992370372631"/>
        <rFont val="Arial"/>
        <family val="2"/>
        <charset val="238"/>
      </rPr>
      <t xml:space="preserve"> </t>
    </r>
    <r>
      <rPr>
        <b/>
        <sz val="10"/>
        <color rgb="FFFF0000"/>
        <rFont val="Arial"/>
        <family val="2"/>
        <charset val="238"/>
      </rPr>
      <t xml:space="preserve">CELKOVÝCH NÁKLADŮ MUSÍ ODPOVÍDAT ČÁSTCE </t>
    </r>
    <r>
      <rPr>
        <b/>
        <u/>
        <sz val="10"/>
        <color rgb="FFFF0000"/>
        <rFont val="Arial"/>
        <family val="2"/>
        <charset val="238"/>
      </rPr>
      <t>TOTAL COSTS</t>
    </r>
    <r>
      <rPr>
        <b/>
        <sz val="10"/>
        <color rgb="FFFF0000"/>
        <rFont val="Arial"/>
        <family val="2"/>
        <charset val="238"/>
      </rPr>
      <t xml:space="preserve"> UVEDENÉ V MEZINÁRODNÍ PŘIHLÁŠCE!</t>
    </r>
  </si>
  <si>
    <t>Total costs a Total requested cost (v EUR)</t>
  </si>
  <si>
    <r>
      <rPr>
        <b/>
        <sz val="9"/>
        <color theme="1" tint="0.249977111117893"/>
        <rFont val="Arial"/>
        <family val="2"/>
        <charset val="238"/>
      </rPr>
      <t>„Účinnou spoluprací“</t>
    </r>
    <r>
      <rPr>
        <sz val="9"/>
        <color theme="1" tint="0.249977111117893"/>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</si>
  <si>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1" tint="0.249977111117893"/>
        <rFont val="Arial"/>
        <family val="2"/>
        <charset val="238"/>
      </rPr>
      <t>Podmínky pro navýšení intenzity podpory o 15 procentních bodů (musí být splněna alespoň jedna z těchto podmínek):</t>
    </r>
    <r>
      <rPr>
        <sz val="9"/>
        <color theme="1" tint="0.249977111117893"/>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</si>
  <si>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1" tint="0.249977111117893"/>
        <rFont val="Arial"/>
        <family val="2"/>
        <charset val="238"/>
      </rPr>
      <t>Průmyslový výzkum</t>
    </r>
    <r>
      <rPr>
        <sz val="9"/>
        <color theme="1" tint="0.249977111117893"/>
        <rFont val="Arial"/>
        <family val="2"/>
        <charset val="238"/>
      </rPr>
      <t xml:space="preserve"> je kategorie výzkumu a vývoje ve smyslu článku 2 odst. 85 Nařízení pojmenovaná v originálním znění, jako „industrial research”.                                                                                        </t>
    </r>
    <r>
      <rPr>
        <b/>
        <sz val="9"/>
        <color theme="1" tint="0.249977111117893"/>
        <rFont val="Arial"/>
        <family val="2"/>
        <charset val="238"/>
      </rPr>
      <t>Experimentální vývoj</t>
    </r>
    <r>
      <rPr>
        <sz val="9"/>
        <color theme="1" tint="0.249977111117893"/>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</si>
  <si>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r>
      <t>a) Vykazování skutečných nepřímých nákladů, tzv. metodou „</t>
    </r>
    <r>
      <rPr>
        <b/>
        <sz val="9"/>
        <color theme="1" tint="0.249977111117893"/>
        <rFont val="Arial"/>
        <family val="2"/>
        <charset val="238"/>
      </rPr>
      <t>full cost</t>
    </r>
    <r>
      <rPr>
        <sz val="9"/>
        <color theme="1" tint="0.249977111117893"/>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</si>
  <si>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r>
      <t>b) Vykazování nepřímých nákladů na základě pevné sazby, tzv. metodou „</t>
    </r>
    <r>
      <rPr>
        <b/>
        <sz val="9"/>
        <color theme="1" tint="0.249977111117893"/>
        <rFont val="Arial"/>
        <family val="2"/>
        <charset val="238"/>
      </rPr>
      <t>flat rate</t>
    </r>
    <r>
      <rPr>
        <sz val="9"/>
        <color theme="1" tint="0.249977111117893"/>
        <rFont val="Arial"/>
        <family val="2"/>
        <charset val="238"/>
      </rPr>
      <t>”, do výše</t>
    </r>
    <r>
      <rPr>
        <b/>
        <sz val="9"/>
        <color theme="1" tint="0.249977111117893"/>
        <rFont val="Arial"/>
        <family val="2"/>
        <charset val="238"/>
      </rPr>
      <t xml:space="preserve"> 25 %</t>
    </r>
    <r>
      <rPr>
        <sz val="9"/>
        <color theme="1" tint="0.249977111117893"/>
        <rFont val="Arial"/>
        <family val="2"/>
        <charset val="238"/>
      </rPr>
      <t xml:space="preserve"> ze součtu skutečně vykázaných </t>
    </r>
    <r>
      <rPr>
        <b/>
        <sz val="9"/>
        <color theme="1" tint="0.249977111117893"/>
        <rFont val="Arial"/>
        <family val="2"/>
        <charset val="238"/>
      </rPr>
      <t>osobních nákladů a ostatních přímých nákladů (ochrana duševního vlastnictví 
a provozní náklady + cestovné)</t>
    </r>
    <r>
      <rPr>
        <sz val="9"/>
        <color theme="1" tint="0.249977111117893"/>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</si>
  <si>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r>
      <t xml:space="preserve">Částky uvádějte v celých eurech. </t>
    </r>
    <r>
      <rPr>
        <b/>
        <sz val="10"/>
        <color rgb="FFFF0000"/>
        <rFont val="Arial"/>
        <family val="2"/>
        <charset val="238"/>
      </rPr>
      <t xml:space="preserve">ČÁSTKA CELKOVÉ POŽADOVANÉ PODPORY MUSÍ ODPOVÍDAT ČÁSTCE </t>
    </r>
    <r>
      <rPr>
        <b/>
        <u/>
        <sz val="10"/>
        <color rgb="FFFF0000"/>
        <rFont val="Arial"/>
        <family val="2"/>
        <charset val="238"/>
      </rPr>
      <t>TOTAL REQUESTED COSTS</t>
    </r>
    <r>
      <rPr>
        <b/>
        <sz val="10"/>
        <color rgb="FFFF0000"/>
        <rFont val="Arial"/>
        <family val="2"/>
        <charset val="238"/>
      </rPr>
      <t xml:space="preserve"> UVEDENÉ V MEZINÁRODNÍ PŘÍHLÁŠCE!</t>
    </r>
  </si>
  <si>
    <t>Na listech s finančními plány vyplňujte pouze žlutá pole, zbytek se dopočítává automaticky. 
Celkové náklady (Total costs) a celková požadovaná podpora (Total requested costs) jednotlivých českých uchazečů musí odpovídat údajům 
uvedeným v mezinárodní přihlášce.</t>
  </si>
  <si>
    <t>Popis činností českého/ých partnera/ů 
na dosažení výsledku</t>
  </si>
  <si>
    <t>Popis výsledku druhu "O"</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</si>
  <si>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</si>
  <si>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</si>
  <si>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</si>
  <si>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</si>
  <si>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</si>
  <si>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Výsledky PPŽ</t>
  </si>
  <si>
    <t>Vyberte možnost ze seznamu:</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</si>
  <si>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</si>
  <si>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Vyplňte všechny vlastníky, resp. osoby, které mají podíl v právnické osobě uchazeče ve výši nejméně 10 %.
U společnosti s ručením omezeným uveďte společníky, u akciové společnosti akcionáře, apod. V případě, že je takovou osobou další právnická osoba, uveďte i její vlastníky, resp. fyzické osoby, které mají v dané právnické osobě podíl nejméně 10 %.</t>
  </si>
  <si>
    <t xml:space="preserve">Dále uveďte (pokud jste je již neuvedli podle předchozích vět) veškeré fyzické osoby (beneficienty), které se fakticky 
či formálně podílí na ovládání osoby uchazeče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</si>
  <si>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</si>
  <si>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</si>
  <si>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 xml:space="preserve">Dále uveďte (pokud jste je již neuvedli podle předchozích vět) veškeré fyzické osoby (beneficienty), které se fakticky 
či formálně podílí na ovládání osoby uchazeče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</si>
  <si>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r>
      <t xml:space="preserve">Rozdělení práv a přístup českého partnera 
k výsledkům, kterých český partner 
dosáhne společně se zahraničními partnery 
- </t>
    </r>
    <r>
      <rPr>
        <b/>
        <sz val="10"/>
        <color rgb="FFFF0000"/>
        <rFont val="Arial"/>
        <family val="2"/>
        <charset val="238"/>
      </rPr>
      <t>uveďte slovní popis i % podíl na výsledku</t>
    </r>
  </si>
  <si>
    <t>Uveďte všechny výsledky, na kterých se budou čeští partneři podílet. Musí se jednat o výsledky projektu, které jsou podporované programem EPSILON.</t>
  </si>
  <si>
    <t>EPSILON</t>
  </si>
  <si>
    <t xml:space="preserve">Dále uveďte (pokud jste je již neuvedli podle předchozích vět) veškeré fyzické osoby (beneficienty), které se fakticky 
či formálně podílí na ovládání osoby uchazeče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</si>
  <si>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t>Uveďte obchodní jméno a IČ všech právnických osob, ve kterých má Vaše právnická osoba (firma/společnost) vlastnický podíl 
a jeho výši v procentech. Pokud žádný vlastnický podíl nemá, pole nevyplňujte.</t>
  </si>
  <si>
    <t>Vyplňte požadované údaje všech členů statutárního orgánu Vaší organizace.                                                                         
Pokud se jedná o méně než šest členů, nechte zbývající políčka prázdná.</t>
  </si>
  <si>
    <t>Výsledky druhu „H” budou uznány pouze v kombinaci s alespoň jedním dalším výsledkem uvedeným ve výčtu druhů výsledků.                                                                                                                            
Výsledek druhu "O" musí splňovat podmínku aplikovatelnosti v praxi, která bude sledována v rámci monitoringu implementačních plánů. 
U uvedeného druhu výsledku je navíc zapotřebí vyplnit popis výsledku a podrobný popis činností českých uchazečů na jeho dosažení. V opačném případě nebudou výsledky druhu "O" akceptovány.</t>
  </si>
  <si>
    <t>Výsledky EPSILON PP2</t>
  </si>
  <si>
    <t xml:space="preserve">Fuzit - užitný vzor </t>
  </si>
  <si>
    <t>Fprum - průmyslový vzor</t>
  </si>
  <si>
    <t>Gprot - prototyp</t>
  </si>
  <si>
    <t>Gfunk - funkční vzorek</t>
  </si>
  <si>
    <t>Hleg - výsledky promítnuté do právních předpisů a norem</t>
  </si>
  <si>
    <t>Hneleg - výsledky promítnuté do směrnic a předpisů nelegislativní povahy</t>
  </si>
  <si>
    <t>Hkonc - výsledky promítnuté do schválených strategických a koncepčních dokumentů VaVaI orgánů státní nebo veřejné správy</t>
  </si>
  <si>
    <t>Nmap - specializovaná mapa s odborným obsahem</t>
  </si>
  <si>
    <t>Nmet - certifikovaná metodika</t>
  </si>
  <si>
    <t>P - patent</t>
  </si>
  <si>
    <t>O - ostatní výsledky</t>
  </si>
  <si>
    <t>R - software</t>
  </si>
  <si>
    <t>Zpolop - poloprovoz</t>
  </si>
  <si>
    <t>Ztech - ověřená technologie</t>
  </si>
  <si>
    <t>Maximální intenzita podpory dle programu EPSILON</t>
  </si>
  <si>
    <t>Míra podpory dle programu EPSILON</t>
  </si>
  <si>
    <t>Přepočet na české koruny se řídí kurzem ČNB, přičemž využit je kurz platný v poslední možný den odevzdání tzv. full proposals. Veškeré nákladové položky se zaokrouhlují na celá eura a koruny dolů.</t>
  </si>
  <si>
    <t>Máte k TA CR Application Form nějaké připomínky / náměty na zlepšení? Podělte se o ně s námi na níže uvedené e-mailové adrese. Za Vaši zpětnou vazbu budeme rádi.</t>
  </si>
  <si>
    <t>Název organizace</t>
  </si>
  <si>
    <t>Soubor funguje správně pouze v novějších verzích aplikace Excel (verze 2007 a novějši).</t>
  </si>
  <si>
    <t>Pravidla financování českého uchazeče navazují na pravidla programu EPSILON.                                                                            
Každý zapojený český subjekt však musí respektovat maximální možnou míru podpory stanovenou Nařízením Evropské komise. Maximální výše podpory se odvíjí od kategorií činností (typů výzkumu) 
a kategorií účastníků (typ organizace), viz tabulka.</t>
  </si>
  <si>
    <t>TA CR Application Form - povinná příloha českého/ých uchazeče/ů mezinárodní výzvy CHIST-ERA IV Call 2020</t>
  </si>
  <si>
    <t>Údaje hlavního českého uchazeče</t>
  </si>
  <si>
    <t>Akronym</t>
  </si>
  <si>
    <t>Organizace</t>
  </si>
  <si>
    <t>Subjekt</t>
  </si>
  <si>
    <t>Typ uchazeče</t>
  </si>
  <si>
    <t>Název projektu</t>
  </si>
  <si>
    <t>Metoda nepřímých nákladů</t>
  </si>
  <si>
    <t>Celkové náklady</t>
  </si>
  <si>
    <t>PV</t>
  </si>
  <si>
    <t>Vyplňte požadované údaje všech členů statutárního orgánu dalšího účastníka č.1.                                                                         Pokud se jedná o méně než šest členů, nechte zbývající políčka prázdná.</t>
  </si>
  <si>
    <t>Vyplňte požadované údaje všech členů statutárního orgánu dalšího účastníka č.2.                                                                         Pokud se jedná o méně než šest členů, nechte zbývající políčka prázdná.</t>
  </si>
  <si>
    <t xml:space="preserve"> Verze 2: leden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</si>
</sst>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Kč&quot;_-;\-* #,##0.00\ &quot;Kč&quot;_-;_-* &quot;-&quot;??\ &quot;Kč&quot;_-;_-@_-"/>
    <numFmt numFmtId="164" formatCode="0\ %"/>
    <numFmt numFmtId="165" formatCode="#,##0\ [$Kč-405]"/>
    <numFmt numFmtId="166" formatCode="[$€]#,##0"/>
    <numFmt numFmtId="167" formatCode="0.0%"/>
    <numFmt numFmtId="168" formatCode="_-* #,##0.00\ [$€-1]_-;\-* #,##0.00\ [$€-1]_-;_-* &quot;-&quot;??\ [$€-1]_-;_-@_-"/>
    <numFmt numFmtId="169" formatCode="_-* #,##0\ [$€-1]_-;\-* #,##0\ [$€-1]_-;_-* &quot;-&quot;??\ [$€-1]_-;_-@_-"/>
    <numFmt numFmtId="170" formatCode="############"/>
    <numFmt numFmtId="171" formatCode="0.0\ %"/>
    <numFmt numFmtId="172" formatCode="00000000"/>
  </numFmts>
  <fonts count="80">
    <font>
      <sz val="10"/>
      <color rgb="FF000000"/>
      <name val="Arial"/>
    </font>
    <font>
      <sz val="10"/>
      <name val="Arial"/>
      <family val="2"/>
      <charset val="238"/>
    </font>
    <font>
      <b/>
      <sz val="10"/>
      <name val="Arial"/>
      <family val="2"/>
      <charset val="238"/>
    </font>
    <font>
      <sz val="10"/>
      <name val="Arial"/>
      <family val="2"/>
      <charset val="238"/>
    </font>
    <font>
      <sz val="8"/>
      <name val="Arial"/>
      <family val="2"/>
      <charset val="238"/>
    </font>
    <font>
      <sz val="12"/>
      <color rgb="FFFFFFFF"/>
      <name val="Cambria"/>
      <family val="1"/>
      <charset val="238"/>
    </font>
    <font>
      <b/>
      <sz val="10"/>
      <name val="Arial"/>
      <family val="2"/>
      <charset val="238"/>
    </font>
    <font>
      <sz val="11"/>
      <color rgb="FF000000"/>
      <name val="Calibri"/>
      <family val="2"/>
      <charset val="238"/>
    </font>
    <font>
      <sz val="9"/>
      <color rgb="FF000000"/>
      <name val="Arial"/>
      <family val="2"/>
      <charset val="238"/>
    </font>
    <font>
      <sz val="12"/>
      <color rgb="FF000000"/>
      <name val="Cambria"/>
      <family val="1"/>
      <charset val="238"/>
    </font>
    <font>
      <sz val="10"/>
      <color rgb="FFFF0000"/>
      <name val="Arial"/>
      <family val="2"/>
      <charset val="238"/>
    </font>
    <font>
      <sz val="11"/>
      <color rgb="FF000000"/>
      <name val="Inconsolata"/>
    </font>
    <font>
      <b/>
      <sz val="10"/>
      <color rgb="FFFFFFFF"/>
      <name val="Arial"/>
      <family val="2"/>
      <charset val="238"/>
    </font>
    <font>
      <b/>
      <sz val="10"/>
      <color rgb="FFFFFFFF"/>
      <name val="Arial"/>
      <family val="2"/>
      <charset val="238"/>
    </font>
    <font>
      <sz val="10"/>
      <name val="Arial"/>
      <family val="2"/>
      <charset val="238"/>
    </font>
    <font>
      <b/>
      <sz val="13"/>
      <color rgb="FFFFFFFF"/>
      <name val="Arial"/>
      <family val="2"/>
      <charset val="238"/>
    </font>
    <font>
      <b/>
      <u/>
      <sz val="10"/>
      <color rgb="FFFFFFFF"/>
      <name val="Arial"/>
      <family val="2"/>
      <charset val="238"/>
    </font>
    <font>
      <b/>
      <sz val="12"/>
      <name val="Arial"/>
      <family val="2"/>
      <charset val="238"/>
    </font>
    <font>
      <b/>
      <sz val="12"/>
      <color rgb="FF000000"/>
      <name val="Cambria"/>
      <family val="1"/>
      <charset val="238"/>
    </font>
    <font>
      <b/>
      <sz val="9"/>
      <color rgb="FFFFFFFF"/>
      <name val="Arial"/>
      <family val="2"/>
      <charset val="238"/>
    </font>
    <font>
      <b/>
      <sz val="11"/>
      <color rgb="FF000000"/>
      <name val="Inconsolata"/>
    </font>
    <font>
      <i/>
      <sz val="10"/>
      <name val="Arial"/>
      <family val="2"/>
      <charset val="238"/>
    </font>
    <font>
      <sz val="10"/>
      <color rgb="FF333333"/>
      <name val="Arial"/>
      <family val="2"/>
      <charset val="238"/>
    </font>
    <font>
      <sz val="10"/>
      <color rgb="FF000000"/>
      <name val="Arial"/>
      <family val="2"/>
      <charset val="238"/>
    </font>
    <font>
      <b/>
      <sz val="10"/>
      <color rgb="FF000000"/>
      <name val="Arial"/>
      <family val="2"/>
      <charset val="238"/>
    </font>
    <font>
      <b/>
      <sz val="10"/>
      <color rgb="FF333333"/>
      <name val="Arial"/>
      <family val="2"/>
      <charset val="238"/>
    </font>
    <font>
      <b/>
      <sz val="10"/>
      <color rgb="FFFF0000"/>
      <name val="Arial"/>
      <family val="2"/>
      <charset val="238"/>
    </font>
    <font>
      <sz val="10"/>
      <color rgb="FF333333"/>
      <name val="Arial"/>
      <family val="2"/>
      <charset val="238"/>
    </font>
    <font>
      <b/>
      <sz val="10"/>
      <color rgb="FF6AA84F"/>
      <name val="Arial"/>
      <family val="2"/>
      <charset val="238"/>
    </font>
    <font>
      <u/>
      <sz val="10"/>
      <color theme="10"/>
      <name val="Arial"/>
      <family val="2"/>
      <charset val="238"/>
    </font>
    <font>
      <sz val="10"/>
      <color theme="0"/>
      <name val="Arial"/>
      <family val="2"/>
      <charset val="238"/>
    </font>
    <font>
      <b/>
      <sz val="10"/>
      <name val="Arial"/>
      <family val="2"/>
      <charset val="238"/>
    </font>
    <font>
      <sz val="10"/>
      <name val="Arial"/>
      <family val="2"/>
      <charset val="238"/>
    </font>
    <font>
      <sz val="10"/>
      <color rgb="FF000000"/>
      <name val="Arial"/>
      <family val="2"/>
      <charset val="238"/>
    </font>
    <font>
      <sz val="8"/>
      <color rgb="FF000000"/>
      <name val="Segoe UI"/>
      <family val="2"/>
      <charset val="238"/>
    </font>
    <font>
      <sz val="10"/>
      <color rgb="FFC00000"/>
      <name val="Arial"/>
      <family val="2"/>
      <charset val="238"/>
    </font>
    <font>
      <b/>
      <sz val="10"/>
      <color rgb="FFC00000"/>
      <name val="Arial"/>
      <family val="2"/>
      <charset val="238"/>
    </font>
    <font>
      <i/>
      <sz val="10"/>
      <color rgb="FF000000"/>
      <name val="Arial"/>
      <family val="2"/>
      <charset val="238"/>
    </font>
    <font>
      <u/>
      <sz val="10"/>
      <color theme="10"/>
      <name val="Arial"/>
      <family val="2"/>
      <charset val="238"/>
    </font>
    <font>
      <b/>
      <sz val="10"/>
      <color theme="1"/>
      <name val="Arial"/>
      <family val="2"/>
      <charset val="238"/>
    </font>
    <font>
      <b/>
      <sz val="12"/>
      <color theme="1"/>
      <name val="Arial"/>
      <family val="2"/>
      <charset val="238"/>
    </font>
    <font>
      <sz val="9"/>
      <name val="Arial"/>
      <family val="2"/>
      <charset val="238"/>
    </font>
    <font>
      <b/>
      <sz val="10"/>
      <color rgb="FF000000"/>
      <name val="Arial"/>
      <family val="2"/>
      <charset val="238"/>
    </font>
    <font>
      <b/>
      <sz val="10"/>
      <color theme="0"/>
      <name val="Arial"/>
      <family val="2"/>
      <charset val="238"/>
    </font>
    <font>
      <sz val="9"/>
      <color theme="1" tint="0.34998626667073579"/>
      <name val="Arial"/>
      <family val="2"/>
      <charset val="238"/>
    </font>
    <font>
      <b/>
      <sz val="11"/>
      <name val="Arial"/>
      <family val="2"/>
      <charset val="238"/>
    </font>
    <font>
      <sz val="9"/>
      <color theme="2" tint="-0.749992370372631"/>
      <name val="Arial"/>
      <family val="2"/>
      <charset val="238"/>
    </font>
    <font>
      <sz val="10"/>
      <color rgb="FFFF0000"/>
      <name val="Arial"/>
      <family val="2"/>
      <charset val="238"/>
    </font>
    <font>
      <b/>
      <sz val="13"/>
      <color rgb="FFFFFFFF"/>
      <name val="Arial"/>
      <family val="2"/>
      <charset val="238"/>
    </font>
    <font>
      <b/>
      <sz val="9"/>
      <color rgb="FFFFFFFF"/>
      <name val="Arial"/>
      <family val="2"/>
      <charset val="238"/>
    </font>
    <font>
      <sz val="10"/>
      <color rgb="FF000000"/>
      <name val="Arial"/>
      <family val="2"/>
      <charset val="238"/>
    </font>
    <font>
      <b/>
      <sz val="9"/>
      <name val="Arial"/>
      <family val="2"/>
      <charset val="238"/>
    </font>
    <font>
      <i/>
      <sz val="9"/>
      <name val="Arial"/>
      <family val="2"/>
      <charset val="238"/>
    </font>
    <font>
      <sz val="10"/>
      <color rgb="FF000000"/>
      <name val="Calibri"/>
      <family val="2"/>
      <charset val="238"/>
    </font>
    <font>
      <b/>
      <sz val="12"/>
      <color rgb="FFFFFFFF"/>
      <name val="Arial"/>
      <family val="2"/>
      <charset val="238"/>
    </font>
    <font>
      <sz val="10"/>
      <color rgb="FF002060"/>
      <name val="Arial"/>
      <family val="2"/>
      <charset val="238"/>
    </font>
    <font>
      <sz val="8"/>
      <color rgb="FFC00000"/>
      <name val="Arial"/>
      <family val="2"/>
      <charset val="238"/>
    </font>
    <font>
      <i/>
      <sz val="9"/>
      <color rgb="FF000000"/>
      <name val="Arial"/>
      <family val="2"/>
      <charset val="238"/>
    </font>
    <font>
      <b/>
      <sz val="12"/>
      <color rgb="FFFF0000"/>
      <name val="Arial"/>
      <family val="2"/>
      <charset val="238"/>
    </font>
    <font>
      <sz val="10"/>
      <color theme="10"/>
      <name val="Arial"/>
      <family val="2"/>
      <charset val="238"/>
    </font>
    <font>
      <sz val="9"/>
      <color theme="4" tint="-0.499984740745262"/>
      <name val="Arial"/>
      <family val="2"/>
      <charset val="238"/>
    </font>
    <font>
      <sz val="8"/>
      <color theme="4" tint="-0.499984740745262"/>
      <name val="Arial"/>
      <family val="2"/>
      <charset val="238"/>
    </font>
    <font>
      <sz val="9"/>
      <color rgb="FFFF0000"/>
      <name val="Arial"/>
      <family val="2"/>
      <charset val="238"/>
    </font>
    <font>
      <sz val="10"/>
      <color theme="1"/>
      <name val="Arial"/>
      <family val="2"/>
      <charset val="238"/>
    </font>
    <font>
      <sz val="8"/>
      <color rgb="FF000000"/>
      <name val="Arial"/>
      <family val="2"/>
      <charset val="238"/>
    </font>
    <font>
      <b/>
      <sz val="10"/>
      <color theme="2" tint="-0.749992370372631"/>
      <name val="Arial"/>
      <family val="2"/>
      <charset val="238"/>
    </font>
    <font>
      <sz val="10"/>
      <color theme="2" tint="-0.749992370372631"/>
      <name val="Arial"/>
      <family val="2"/>
      <charset val="238"/>
    </font>
    <font>
      <sz val="12"/>
      <name val="Arial"/>
      <family val="2"/>
      <charset val="238"/>
    </font>
    <font>
      <b/>
      <sz val="9"/>
      <color theme="2" tint="-0.749992370372631"/>
      <name val="Arial"/>
      <family val="2"/>
      <charset val="238"/>
    </font>
    <font>
      <i/>
      <sz val="9"/>
      <color theme="2" tint="-0.749992370372631"/>
      <name val="Arial"/>
      <family val="2"/>
      <charset val="238"/>
    </font>
    <font>
      <u/>
      <sz val="9"/>
      <color theme="2" tint="-0.749992370372631"/>
      <name val="Arial"/>
      <family val="2"/>
      <charset val="238"/>
    </font>
    <font>
      <b/>
      <sz val="11"/>
      <color rgb="FFFF0000"/>
      <name val="Arial"/>
      <family val="2"/>
      <charset val="238"/>
    </font>
    <font>
      <b/>
      <sz val="9"/>
      <color theme="1" tint="0.34998626667073579"/>
      <name val="Arial"/>
      <family val="2"/>
      <charset val="238"/>
    </font>
    <font>
      <sz val="8"/>
      <color theme="2" tint="-0.749992370372631"/>
      <name val="Arial"/>
      <family val="2"/>
      <charset val="238"/>
    </font>
    <font>
      <b/>
      <u/>
      <sz val="10"/>
      <color rgb="FFFF0000"/>
      <name val="Arial"/>
      <family val="2"/>
      <charset val="238"/>
    </font>
    <font>
      <i/>
      <sz val="9"/>
      <color theme="1" tint="0.34998626667073579"/>
      <name val="Arial"/>
      <family val="2"/>
      <charset val="238"/>
    </font>
    <font>
      <sz val="9"/>
      <color theme="1" tint="0.249977111117893"/>
      <name val="Arial"/>
      <family val="2"/>
      <charset val="238"/>
    </font>
    <font>
      <b/>
      <sz val="9"/>
      <color theme="1" tint="0.249977111117893"/>
      <name val="Arial"/>
      <family val="2"/>
      <charset val="238"/>
    </font>
    <font>
      <i/>
      <sz val="9"/>
      <color theme="1" tint="0.249977111117893"/>
      <name val="Arial"/>
      <family val="2"/>
      <charset val="238"/>
    </font>
    <font>
      <u/>
      <sz val="9"/>
      <color theme="1" tint="0.249977111117893"/>
      <name val="Arial"/>
      <family val="2"/>
      <charset val="238"/>
    </font>
  </fonts>
  <fills count="67">
    <fill>
      <patternFill patternType="none"/>
    </fill>
    <fill>
      <patternFill patternType="gray125"/>
    </fill>
    <fill>
      <patternFill patternType="solid">
        <fgColor rgb="FFFFFFFF"/>
        <bgColor rgb="FFFFFFFF"/>
      </patternFill>
    </fill>
    <fill>
      <patternFill patternType="solid">
        <fgColor rgb="FFFFF892"/>
        <bgColor rgb="FFFFF892"/>
      </patternFill>
    </fill>
    <fill>
      <patternFill patternType="solid">
        <fgColor rgb="FF3C78D8"/>
        <bgColor rgb="FF3C78D8"/>
      </patternFill>
    </fill>
    <fill>
      <patternFill patternType="solid">
        <fgColor rgb="FFD9D9D9"/>
        <bgColor rgb="FFD9D9D9"/>
      </patternFill>
    </fill>
    <fill>
      <patternFill patternType="solid">
        <fgColor rgb="FFF4CCCC"/>
        <bgColor rgb="FFF4CCCC"/>
      </patternFill>
    </fill>
    <fill>
      <patternFill patternType="solid">
        <fgColor rgb="FFCC0000"/>
        <bgColor rgb="FFCC0000"/>
      </patternFill>
    </fill>
    <fill>
      <patternFill patternType="solid">
        <fgColor theme="0"/>
        <bgColor indexed="64"/>
      </patternFill>
    </fill>
    <fill>
      <patternFill patternType="solid">
        <fgColor theme="0"/>
        <bgColor rgb="FFFFF892"/>
      </patternFill>
    </fill>
    <fill>
      <patternFill patternType="solid">
        <fgColor theme="0"/>
        <bgColor rgb="FFFFFFFF"/>
      </patternFill>
    </fill>
    <fill>
      <patternFill patternType="solid">
        <fgColor rgb="FFF8F8F8"/>
        <bgColor indexed="64"/>
      </patternFill>
    </fill>
    <fill>
      <patternFill patternType="solid">
        <fgColor rgb="FFF8F8F8"/>
        <bgColor rgb="FFFFF892"/>
      </patternFill>
    </fill>
    <fill>
      <patternFill patternType="solid">
        <fgColor rgb="FFF8F8F8"/>
        <bgColor rgb="FFFFFFFF"/>
      </patternFill>
    </fill>
    <fill>
      <patternFill patternType="solid">
        <fgColor rgb="FFF8F8F8"/>
        <bgColor rgb="FFD9D9D9"/>
      </patternFill>
    </fill>
    <fill>
      <patternFill patternType="solid">
        <fgColor rgb="FFF8F8F8"/>
        <bgColor rgb="FFF4CCCC"/>
      </patternFill>
    </fill>
    <fill>
      <patternFill patternType="solid">
        <fgColor rgb="FFF8F8F8"/>
        <bgColor rgb="FFEFEFEF"/>
      </patternFill>
    </fill>
    <fill>
      <patternFill patternType="solid">
        <fgColor rgb="FFF8F8F8"/>
        <bgColor rgb="FFCC0000"/>
      </patternFill>
    </fill>
    <fill>
      <patternFill patternType="solid">
        <fgColor rgb="FFF8F8F8"/>
        <bgColor rgb="FFF3F3F3"/>
      </patternFill>
    </fill>
    <fill>
      <patternFill patternType="solid">
        <fgColor theme="0"/>
        <bgColor rgb="FFCC0000"/>
      </patternFill>
    </fill>
    <fill>
      <patternFill patternType="solid">
        <fgColor theme="0"/>
        <bgColor rgb="FFE06666"/>
      </patternFill>
    </fill>
    <fill>
      <patternFill patternType="solid">
        <fgColor rgb="FFF8F8F8"/>
        <bgColor rgb="FFE06666"/>
      </patternFill>
    </fill>
    <fill>
      <patternFill patternType="solid">
        <fgColor theme="0"/>
        <bgColor rgb="FF3D85C6"/>
      </patternFill>
    </fill>
    <fill>
      <patternFill patternType="solid">
        <fgColor theme="0"/>
        <bgColor rgb="FFF3F3F3"/>
      </patternFill>
    </fill>
    <fill>
      <patternFill patternType="solid">
        <fgColor theme="4" tint="-0.249977111117893"/>
        <bgColor rgb="FF333333"/>
      </patternFill>
    </fill>
    <fill>
      <patternFill patternType="solid">
        <fgColor theme="2" tint="-9.9978637043366805E-2"/>
        <bgColor rgb="FFD9D9D9"/>
      </patternFill>
    </fill>
    <fill>
      <patternFill patternType="solid">
        <fgColor theme="0" tint="-0.14999847407452621"/>
        <bgColor rgb="FFD9D9D9"/>
      </patternFill>
    </fill>
    <fill>
      <patternFill patternType="solid">
        <fgColor rgb="FFF8F8F8"/>
        <bgColor rgb="FF333333"/>
      </patternFill>
    </fill>
    <fill>
      <patternFill patternType="solid">
        <fgColor theme="0" tint="-4.9989318521683403E-2"/>
        <bgColor rgb="FFD9D9D9"/>
      </patternFill>
    </fill>
    <fill>
      <patternFill patternType="solid">
        <fgColor rgb="FF0070C0"/>
        <bgColor rgb="FF3D85C6"/>
      </patternFill>
    </fill>
    <fill>
      <patternFill patternType="solid">
        <fgColor rgb="FF0070C0"/>
        <bgColor rgb="FF333333"/>
      </patternFill>
    </fill>
    <fill>
      <patternFill patternType="solid">
        <fgColor theme="8" tint="0.79998168889431442"/>
        <bgColor rgb="FFE3E3E3"/>
      </patternFill>
    </fill>
    <fill>
      <patternFill patternType="solid">
        <fgColor theme="8" tint="0.59999389629810485"/>
        <bgColor rgb="FFC6C6C6"/>
      </patternFill>
    </fill>
    <fill>
      <patternFill patternType="solid">
        <fgColor theme="8" tint="0.59999389629810485"/>
        <bgColor rgb="FFE3E3E3"/>
      </patternFill>
    </fill>
    <fill>
      <patternFill patternType="solid">
        <fgColor theme="8" tint="0.59999389629810485"/>
        <bgColor rgb="FFEAEAEA"/>
      </patternFill>
    </fill>
    <fill>
      <patternFill patternType="solid">
        <fgColor theme="8" tint="0.79998168889431442"/>
        <bgColor rgb="FFEAEAEA"/>
      </patternFill>
    </fill>
    <fill>
      <patternFill patternType="solid">
        <fgColor rgb="FFC00000"/>
        <bgColor rgb="FF333333"/>
      </patternFill>
    </fill>
    <fill>
      <patternFill patternType="solid">
        <fgColor theme="8" tint="0.79998168889431442"/>
        <bgColor rgb="FFAAAAAA"/>
      </patternFill>
    </fill>
    <fill>
      <patternFill patternType="solid">
        <fgColor theme="8" tint="0.59999389629810485"/>
        <bgColor rgb="FFAAAAAA"/>
      </patternFill>
    </fill>
    <fill>
      <patternFill patternType="solid">
        <fgColor theme="0"/>
        <bgColor rgb="FFAAAAAA"/>
      </patternFill>
    </fill>
    <fill>
      <patternFill patternType="solid">
        <fgColor theme="2"/>
        <bgColor rgb="FFD9D9D9"/>
      </patternFill>
    </fill>
    <fill>
      <patternFill patternType="solid">
        <fgColor theme="4" tint="-0.249977111117893"/>
        <bgColor rgb="FFC6C6C6"/>
      </patternFill>
    </fill>
    <fill>
      <patternFill patternType="solid">
        <fgColor theme="0"/>
        <bgColor rgb="FFE3E3E3"/>
      </patternFill>
    </fill>
    <fill>
      <patternFill patternType="solid">
        <fgColor theme="0"/>
        <bgColor rgb="FFEAEAEA"/>
      </patternFill>
    </fill>
    <fill>
      <patternFill patternType="solid">
        <fgColor rgb="FFF8F8F8"/>
        <bgColor rgb="FFE3E3E3"/>
      </patternFill>
    </fill>
    <fill>
      <patternFill patternType="solid">
        <fgColor rgb="FFF8F8F8"/>
        <bgColor rgb="FFEAEAEA"/>
      </patternFill>
    </fill>
    <fill>
      <patternFill patternType="solid">
        <fgColor rgb="FFF8F8F8"/>
        <bgColor rgb="FFAAAAAA"/>
      </patternFill>
    </fill>
    <fill>
      <patternFill patternType="solid">
        <fgColor theme="0"/>
        <bgColor rgb="FF333333"/>
      </patternFill>
    </fill>
    <fill>
      <patternFill patternType="solid">
        <fgColor theme="6" tint="0.59999389629810485"/>
        <bgColor rgb="FFEAEAEA"/>
      </patternFill>
    </fill>
    <fill>
      <patternFill patternType="solid">
        <fgColor theme="6" tint="0.59999389629810485"/>
        <bgColor rgb="FFE3E3E3"/>
      </patternFill>
    </fill>
    <fill>
      <patternFill patternType="solid">
        <fgColor theme="6" tint="0.39997558519241921"/>
        <bgColor rgb="FFE3E3E3"/>
      </patternFill>
    </fill>
    <fill>
      <patternFill patternType="solid">
        <fgColor theme="6" tint="0.59999389629810485"/>
        <bgColor rgb="FFEAD1DC"/>
      </patternFill>
    </fill>
    <fill>
      <patternFill patternType="solid">
        <fgColor theme="7" tint="0.79998168889431442"/>
        <bgColor rgb="FFD9D9D9"/>
      </patternFill>
    </fill>
    <fill>
      <patternFill patternType="solid">
        <fgColor theme="4" tint="-0.499984740745262"/>
        <bgColor rgb="FFC6C6C6"/>
      </patternFill>
    </fill>
    <fill>
      <patternFill patternType="solid">
        <fgColor theme="4" tint="-0.499984740745262"/>
        <bgColor rgb="FFAAAAAA"/>
      </patternFill>
    </fill>
    <fill>
      <patternFill patternType="solid">
        <fgColor rgb="FF002060"/>
        <bgColor rgb="FFC6C6C6"/>
      </patternFill>
    </fill>
    <fill>
      <patternFill patternType="solid">
        <fgColor rgb="FF002060"/>
        <bgColor rgb="FFAAAAAA"/>
      </patternFill>
    </fill>
    <fill>
      <patternFill patternType="solid">
        <fgColor rgb="FFFFFF00"/>
        <bgColor indexed="64"/>
      </patternFill>
    </fill>
    <fill>
      <patternFill patternType="solid">
        <fgColor theme="0"/>
        <bgColor rgb="FFC6C6C6"/>
      </patternFill>
    </fill>
    <fill>
      <patternFill patternType="solid">
        <fgColor theme="4" tint="-0.499984740745262"/>
        <bgColor rgb="FF333333"/>
      </patternFill>
    </fill>
    <fill>
      <patternFill patternType="solid">
        <fgColor theme="6" tint="0.39997558519241921"/>
        <bgColor rgb="FFD9D9D9"/>
      </patternFill>
    </fill>
    <fill>
      <patternFill patternType="solid">
        <fgColor theme="8" tint="0.79998168889431442"/>
        <bgColor rgb="FFC6C6C6"/>
      </patternFill>
    </fill>
    <fill>
      <patternFill patternType="solid">
        <fgColor rgb="FFFFF892"/>
        <bgColor rgb="FFFFFFFF"/>
      </patternFill>
    </fill>
    <fill>
      <patternFill patternType="solid">
        <fgColor rgb="FFFFF892"/>
        <bgColor indexed="64"/>
      </patternFill>
    </fill>
    <fill>
      <patternFill patternType="solid">
        <fgColor theme="0" tint="-0.14999847407452621"/>
        <bgColor indexed="64"/>
      </patternFill>
    </fill>
    <fill>
      <patternFill patternType="solid">
        <fgColor theme="0" tint="-0.14999847407452621"/>
        <bgColor rgb="FFFFF892"/>
      </patternFill>
    </fill>
    <fill>
      <patternFill patternType="solid">
        <fgColor theme="0" tint="-0.34998626667073579"/>
        <bgColor indexed="64"/>
      </patternFill>
    </fill>
  </fills>
  <borders count="78">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
      <left/>
      <right style="thin">
        <color rgb="FFFFFFFF"/>
      </right>
      <top/>
      <bottom style="thin">
        <color rgb="FFFFFFFF"/>
      </bottom>
      <diagonal/>
    </border>
    <border>
      <left/>
      <right/>
      <top/>
      <bottom style="thin">
        <color rgb="FF000000"/>
      </bottom>
      <diagonal/>
    </border>
    <border>
      <left style="thin">
        <color rgb="FFFFFFFF"/>
      </left>
      <right/>
      <top/>
      <bottom style="thin">
        <color rgb="FFFFFFFF"/>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rgb="FFFFFFFF"/>
      </left>
      <right style="thin">
        <color rgb="FFFFFFFF"/>
      </right>
      <top style="thin">
        <color rgb="FFFFFFFF"/>
      </top>
      <bottom/>
      <diagonal/>
    </border>
    <border>
      <left style="thin">
        <color rgb="FF000000"/>
      </left>
      <right/>
      <top/>
      <bottom style="thin">
        <color rgb="FF000000"/>
      </bottom>
      <diagonal/>
    </border>
    <border>
      <left style="thin">
        <color rgb="FFFFFFFF"/>
      </left>
      <right/>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rgb="FFFFFFFF"/>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indexed="64"/>
      </right>
      <top style="thin">
        <color indexed="64"/>
      </top>
      <bottom/>
      <diagonal/>
    </border>
    <border>
      <left style="thin">
        <color indexed="64"/>
      </left>
      <right/>
      <top style="thin">
        <color theme="0"/>
      </top>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rgb="FF000000"/>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1"/>
      </left>
      <right/>
      <top/>
      <bottom/>
      <diagonal/>
    </border>
    <border>
      <left style="thin">
        <color theme="0"/>
      </left>
      <right style="thin">
        <color theme="1"/>
      </right>
      <top style="thin">
        <color theme="1"/>
      </top>
      <bottom style="thin">
        <color theme="1"/>
      </bottom>
      <diagonal/>
    </border>
    <border>
      <left style="thin">
        <color theme="1"/>
      </left>
      <right style="thin">
        <color theme="0"/>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rgb="FF000000"/>
      </right>
      <top style="thin">
        <color indexed="64"/>
      </top>
      <bottom style="thin">
        <color indexed="64"/>
      </bottom>
      <diagonal/>
    </border>
    <border>
      <left/>
      <right style="thin">
        <color theme="1"/>
      </right>
      <top style="thin">
        <color theme="1"/>
      </top>
      <bottom style="thin">
        <color theme="1"/>
      </bottom>
      <diagonal/>
    </border>
    <border>
      <left style="thin">
        <color theme="0"/>
      </left>
      <right style="thin">
        <color theme="0"/>
      </right>
      <top/>
      <bottom/>
      <diagonal/>
    </border>
    <border>
      <left style="thin">
        <color rgb="FFFFFFFF"/>
      </left>
      <right style="thin">
        <color rgb="FFFFFFFF"/>
      </right>
      <top style="thin">
        <color indexed="64"/>
      </top>
      <bottom style="thin">
        <color rgb="FFFFFFFF"/>
      </bottom>
      <diagonal/>
    </border>
    <border>
      <left style="thin">
        <color theme="0"/>
      </left>
      <right style="thin">
        <color theme="0"/>
      </right>
      <top style="thin">
        <color theme="4" tint="-0.249977111117893"/>
      </top>
      <bottom style="double">
        <color theme="4" tint="-0.249977111117893"/>
      </bottom>
      <diagonal/>
    </border>
    <border>
      <left style="thin">
        <color theme="0"/>
      </left>
      <right/>
      <top style="thin">
        <color theme="4" tint="-0.249977111117893"/>
      </top>
      <bottom style="double">
        <color theme="4" tint="-0.249977111117893"/>
      </bottom>
      <diagonal/>
    </border>
    <border>
      <left/>
      <right style="thin">
        <color theme="0"/>
      </right>
      <top style="thin">
        <color theme="4" tint="-0.249977111117893"/>
      </top>
      <bottom style="double">
        <color theme="4" tint="-0.249977111117893"/>
      </bottom>
      <diagonal/>
    </border>
    <border>
      <left style="thin">
        <color theme="0"/>
      </left>
      <right style="thin">
        <color theme="1"/>
      </right>
      <top style="thin">
        <color theme="4" tint="-0.249977111117893"/>
      </top>
      <bottom style="double">
        <color theme="4" tint="-0.249977111117893"/>
      </bottom>
      <diagonal/>
    </border>
    <border>
      <left style="thin">
        <color theme="0"/>
      </left>
      <right/>
      <top style="thin">
        <color indexed="64"/>
      </top>
      <bottom style="thin">
        <color theme="4" tint="-0.249977111117893"/>
      </bottom>
      <diagonal/>
    </border>
    <border>
      <left/>
      <right/>
      <top style="thin">
        <color theme="0"/>
      </top>
      <bottom style="thin">
        <color theme="0"/>
      </bottom>
      <diagonal/>
    </border>
    <border>
      <left style="thin">
        <color theme="0"/>
      </left>
      <right/>
      <top/>
      <bottom style="thin">
        <color rgb="FFFFFFFF"/>
      </bottom>
      <diagonal/>
    </border>
    <border>
      <left style="thin">
        <color theme="0"/>
      </left>
      <right style="thin">
        <color theme="0"/>
      </right>
      <top/>
      <bottom style="thin">
        <color rgb="FFFFFFFF"/>
      </bottom>
      <diagonal/>
    </border>
    <border>
      <left/>
      <right style="thin">
        <color theme="0"/>
      </right>
      <top/>
      <bottom style="thin">
        <color rgb="FFFFFFFF"/>
      </bottom>
      <diagonal/>
    </border>
    <border>
      <left style="thin">
        <color theme="0"/>
      </left>
      <right style="thin">
        <color theme="4" tint="-0.499984740745262"/>
      </right>
      <top style="thin">
        <color theme="4" tint="-0.499984740745262"/>
      </top>
      <bottom style="thin">
        <color theme="4" tint="-0.499984740745262"/>
      </bottom>
      <diagonal/>
    </border>
    <border>
      <left style="thin">
        <color theme="4" tint="-0.499984740745262"/>
      </left>
      <right style="thin">
        <color theme="0"/>
      </right>
      <top style="thin">
        <color theme="4" tint="-0.499984740745262"/>
      </top>
      <bottom style="thin">
        <color theme="4" tint="-0.499984740745262"/>
      </bottom>
      <diagonal/>
    </border>
    <border>
      <left style="thin">
        <color theme="4" tint="-0.499984740745262"/>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bottom style="thin">
        <color theme="0"/>
      </bottom>
      <diagonal/>
    </border>
    <border>
      <left/>
      <right/>
      <top/>
      <bottom style="thin">
        <color indexed="64"/>
      </bottom>
      <diagonal/>
    </border>
  </borders>
  <cellStyleXfs count="8">
    <xf numFmtId="0" fontId="0" fillId="0" borderId="0"/>
    <xf numFmtId="0" fontId="29" fillId="0" borderId="0" applyNumberFormat="0" applyFill="0" applyBorder="0" applyAlignment="0" applyProtection="0"/>
    <xf numFmtId="0" fontId="33" fillId="0" borderId="10"/>
    <xf numFmtId="0" fontId="33" fillId="0" borderId="10"/>
    <xf numFmtId="0" fontId="33" fillId="0" borderId="10"/>
    <xf numFmtId="0" fontId="38" fillId="0" borderId="10" applyNumberFormat="0" applyFill="0" applyBorder="0" applyAlignment="0" applyProtection="0"/>
    <xf numFmtId="9" fontId="23" fillId="0" borderId="0" applyFont="0" applyFill="0" applyBorder="0" applyAlignment="0" applyProtection="0"/>
    <xf numFmtId="44" fontId="50" fillId="0" borderId="0" applyFont="0" applyFill="0" applyBorder="0" applyAlignment="0" applyProtection="0"/>
  </cellStyleXfs>
  <cellXfs count="715">
    <xf numFmtId="0" fontId="0" fillId="0" borderId="0" xfId="0" applyFont="1" applyAlignment="1"/>
    <xf numFmtId="0" fontId="2" fillId="0" borderId="0" xfId="0" applyFont="1"/>
    <xf numFmtId="0" fontId="5" fillId="4" borderId="4" xfId="0" applyFont="1" applyFill="1" applyBorder="1"/>
    <xf numFmtId="0" fontId="6" fillId="0" borderId="0" xfId="0" applyFont="1" applyAlignment="1"/>
    <xf numFmtId="0" fontId="6" fillId="0" borderId="0" xfId="0" applyFont="1" applyAlignment="1"/>
    <xf numFmtId="0" fontId="3" fillId="0" borderId="0" xfId="0" applyFont="1"/>
    <xf numFmtId="0" fontId="0" fillId="0" borderId="0" xfId="0" applyFont="1"/>
    <xf numFmtId="0" fontId="1" fillId="0" borderId="0" xfId="0" applyFont="1" applyAlignment="1"/>
    <xf numFmtId="0" fontId="1" fillId="0" borderId="6" xfId="0" applyFont="1" applyBorder="1" applyAlignment="1"/>
    <xf numFmtId="0" fontId="7" fillId="0" borderId="0" xfId="0" applyFont="1"/>
    <xf numFmtId="0" fontId="8" fillId="0" borderId="0" xfId="0" applyFont="1"/>
    <xf numFmtId="0" fontId="9" fillId="0" borderId="4" xfId="0" applyFont="1" applyBorder="1"/>
    <xf numFmtId="0" fontId="1" fillId="6" borderId="4" xfId="0" applyFont="1" applyFill="1" applyBorder="1" applyAlignment="1"/>
    <xf numFmtId="0" fontId="9" fillId="0" borderId="8" xfId="0" applyFont="1" applyBorder="1" applyAlignment="1"/>
    <xf numFmtId="4" fontId="0" fillId="0" borderId="0" xfId="0" applyNumberFormat="1" applyFont="1" applyAlignment="1">
      <alignment horizontal="right"/>
    </xf>
    <xf numFmtId="0" fontId="1" fillId="0" borderId="9" xfId="0" applyFont="1" applyBorder="1" applyAlignment="1"/>
    <xf numFmtId="4" fontId="11" fillId="2" borderId="10" xfId="0" applyNumberFormat="1" applyFont="1" applyFill="1" applyBorder="1"/>
    <xf numFmtId="0" fontId="3" fillId="0" borderId="11" xfId="0" applyFont="1" applyBorder="1" applyAlignment="1">
      <alignment vertical="top"/>
    </xf>
    <xf numFmtId="0" fontId="0" fillId="0" borderId="0" xfId="0" applyFont="1" applyAlignment="1">
      <alignment horizontal="right"/>
    </xf>
    <xf numFmtId="0" fontId="14" fillId="0" borderId="0" xfId="0" applyFont="1" applyAlignment="1"/>
    <xf numFmtId="0" fontId="3"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xf>
    <xf numFmtId="0" fontId="3" fillId="0" borderId="0" xfId="0" applyFont="1" applyAlignment="1"/>
    <xf numFmtId="0" fontId="3" fillId="0" borderId="2" xfId="0" applyFont="1" applyBorder="1" applyAlignment="1">
      <alignment horizontal="left" vertical="top" wrapText="1"/>
    </xf>
    <xf numFmtId="0" fontId="9" fillId="0" borderId="12" xfId="0" applyFont="1" applyBorder="1" applyAlignment="1"/>
    <xf numFmtId="0" fontId="3" fillId="0" borderId="4" xfId="0" applyFont="1" applyBorder="1"/>
    <xf numFmtId="0" fontId="1" fillId="0" borderId="8" xfId="0" applyFont="1" applyBorder="1" applyAlignment="1"/>
    <xf numFmtId="0" fontId="1" fillId="0" borderId="20" xfId="0" applyFont="1" applyBorder="1" applyAlignment="1">
      <alignment vertical="top"/>
    </xf>
    <xf numFmtId="165" fontId="27" fillId="0" borderId="0" xfId="0" applyNumberFormat="1" applyFont="1" applyAlignment="1">
      <alignment horizontal="left"/>
    </xf>
    <xf numFmtId="0" fontId="3" fillId="0" borderId="2" xfId="0" applyFont="1" applyBorder="1" applyAlignment="1">
      <alignment vertical="top"/>
    </xf>
    <xf numFmtId="0" fontId="0" fillId="0" borderId="0" xfId="0" applyFont="1" applyAlignment="1"/>
    <xf numFmtId="0" fontId="3" fillId="0" borderId="0" xfId="0" applyFont="1" applyAlignment="1">
      <alignment horizontal="left" vertical="top" wrapText="1"/>
    </xf>
    <xf numFmtId="0" fontId="3" fillId="2" borderId="10" xfId="0" applyFont="1" applyFill="1" applyBorder="1" applyAlignment="1">
      <alignment horizontal="left" vertical="top" wrapText="1"/>
    </xf>
    <xf numFmtId="0" fontId="3" fillId="2" borderId="10" xfId="0" applyFont="1" applyFill="1" applyBorder="1" applyAlignment="1">
      <alignment vertical="top"/>
    </xf>
    <xf numFmtId="0" fontId="4" fillId="0" borderId="10" xfId="0" applyFont="1" applyBorder="1" applyAlignment="1">
      <alignment vertical="top"/>
    </xf>
    <xf numFmtId="0" fontId="0" fillId="0" borderId="10" xfId="0" applyFont="1" applyBorder="1" applyAlignment="1"/>
    <xf numFmtId="0" fontId="31" fillId="10" borderId="10" xfId="0" applyFont="1" applyFill="1" applyBorder="1" applyAlignment="1">
      <alignment horizontal="right" vertical="top"/>
    </xf>
    <xf numFmtId="0" fontId="3" fillId="9" borderId="10" xfId="0" applyFont="1" applyFill="1" applyBorder="1" applyAlignment="1">
      <alignment horizontal="left" vertical="top" wrapText="1"/>
    </xf>
    <xf numFmtId="0" fontId="0" fillId="0" borderId="0" xfId="0" applyFont="1" applyAlignment="1"/>
    <xf numFmtId="0" fontId="3" fillId="10" borderId="10" xfId="0" applyFont="1" applyFill="1" applyBorder="1" applyAlignment="1">
      <alignment vertical="top"/>
    </xf>
    <xf numFmtId="0" fontId="10" fillId="10" borderId="10" xfId="0" applyFont="1" applyFill="1" applyBorder="1" applyAlignment="1">
      <alignment vertical="center" wrapText="1"/>
    </xf>
    <xf numFmtId="0" fontId="3" fillId="8" borderId="10" xfId="0" applyFont="1" applyFill="1" applyBorder="1" applyAlignment="1">
      <alignment vertical="top"/>
    </xf>
    <xf numFmtId="0" fontId="3" fillId="8" borderId="10" xfId="0" applyFont="1" applyFill="1" applyBorder="1" applyAlignment="1">
      <alignment horizontal="left" vertical="top" wrapText="1"/>
    </xf>
    <xf numFmtId="0" fontId="0" fillId="8" borderId="10" xfId="0" applyFont="1" applyFill="1" applyBorder="1" applyAlignment="1"/>
    <xf numFmtId="0" fontId="6" fillId="10" borderId="10" xfId="0" applyFont="1" applyFill="1" applyBorder="1" applyAlignment="1">
      <alignment horizontal="right" vertical="top"/>
    </xf>
    <xf numFmtId="0" fontId="1" fillId="9" borderId="10" xfId="0" applyFont="1" applyFill="1" applyBorder="1" applyAlignment="1">
      <alignment vertical="top" wrapText="1"/>
    </xf>
    <xf numFmtId="0" fontId="0" fillId="8" borderId="0" xfId="0" applyFont="1" applyFill="1" applyAlignment="1"/>
    <xf numFmtId="0" fontId="3" fillId="8" borderId="0" xfId="0" applyFont="1" applyFill="1" applyAlignment="1">
      <alignment vertical="top"/>
    </xf>
    <xf numFmtId="0" fontId="3" fillId="8" borderId="0" xfId="0" applyFont="1" applyFill="1" applyAlignment="1">
      <alignment horizontal="left" vertical="top" wrapText="1"/>
    </xf>
    <xf numFmtId="0" fontId="30" fillId="2" borderId="10" xfId="0" applyFont="1" applyFill="1" applyBorder="1" applyAlignment="1">
      <alignment vertical="top"/>
    </xf>
    <xf numFmtId="0" fontId="1" fillId="3" borderId="21" xfId="0" applyFont="1" applyFill="1" applyBorder="1" applyAlignment="1"/>
    <xf numFmtId="0" fontId="1" fillId="5" borderId="21" xfId="0" applyFont="1" applyFill="1" applyBorder="1" applyAlignment="1"/>
    <xf numFmtId="0" fontId="35" fillId="2" borderId="10" xfId="0" applyFont="1" applyFill="1" applyBorder="1" applyAlignment="1">
      <alignment vertical="top"/>
    </xf>
    <xf numFmtId="0" fontId="0" fillId="0" borderId="0" xfId="0" applyFont="1" applyAlignment="1"/>
    <xf numFmtId="0" fontId="31" fillId="10" borderId="10" xfId="0" applyFont="1" applyFill="1" applyBorder="1" applyAlignment="1">
      <alignment horizontal="left" vertical="top"/>
    </xf>
    <xf numFmtId="0" fontId="39" fillId="8" borderId="0" xfId="0" applyFont="1" applyFill="1" applyAlignment="1">
      <alignment vertical="center" wrapText="1"/>
    </xf>
    <xf numFmtId="0" fontId="0" fillId="0" borderId="0" xfId="0" applyFont="1" applyAlignment="1"/>
    <xf numFmtId="0" fontId="39" fillId="8" borderId="0" xfId="0" applyFont="1" applyFill="1" applyAlignment="1">
      <alignment horizontal="left" vertical="center" wrapText="1"/>
    </xf>
    <xf numFmtId="0" fontId="32" fillId="10" borderId="10" xfId="0" applyFont="1" applyFill="1" applyBorder="1" applyAlignment="1">
      <alignment vertical="top"/>
    </xf>
    <xf numFmtId="0" fontId="1" fillId="10" borderId="10" xfId="0" applyFont="1" applyFill="1" applyBorder="1" applyAlignment="1">
      <alignment vertical="top"/>
    </xf>
    <xf numFmtId="0" fontId="0" fillId="11" borderId="0" xfId="0" applyFont="1" applyFill="1" applyAlignment="1"/>
    <xf numFmtId="0" fontId="3" fillId="12" borderId="10" xfId="0" applyFont="1" applyFill="1" applyBorder="1" applyAlignment="1">
      <alignment horizontal="left" vertical="top" wrapText="1"/>
    </xf>
    <xf numFmtId="0" fontId="31" fillId="13" borderId="10" xfId="0" applyFont="1" applyFill="1" applyBorder="1" applyAlignment="1">
      <alignment horizontal="left" vertical="top" wrapText="1"/>
    </xf>
    <xf numFmtId="0" fontId="31" fillId="13" borderId="10" xfId="0" applyFont="1" applyFill="1" applyBorder="1" applyAlignment="1">
      <alignment horizontal="right" vertical="top"/>
    </xf>
    <xf numFmtId="0" fontId="32" fillId="12" borderId="10" xfId="0" applyFont="1" applyFill="1" applyBorder="1" applyAlignment="1">
      <alignment horizontal="left" vertical="top" wrapText="1"/>
    </xf>
    <xf numFmtId="0" fontId="2" fillId="13" borderId="10" xfId="0" applyFont="1" applyFill="1" applyBorder="1" applyAlignment="1">
      <alignment horizontal="right" vertical="top"/>
    </xf>
    <xf numFmtId="0" fontId="3" fillId="16" borderId="10" xfId="0" applyFont="1" applyFill="1" applyBorder="1" applyAlignment="1">
      <alignment horizontal="left" vertical="top" wrapText="1"/>
    </xf>
    <xf numFmtId="0" fontId="31" fillId="14" borderId="10" xfId="0" applyFont="1" applyFill="1" applyBorder="1" applyAlignment="1">
      <alignment vertical="center"/>
    </xf>
    <xf numFmtId="0" fontId="31" fillId="13" borderId="10" xfId="0" applyFont="1" applyFill="1" applyBorder="1" applyAlignment="1">
      <alignment horizontal="left" vertical="top"/>
    </xf>
    <xf numFmtId="0" fontId="33" fillId="11" borderId="10" xfId="0" applyFont="1" applyFill="1" applyBorder="1" applyAlignment="1">
      <alignment wrapText="1"/>
    </xf>
    <xf numFmtId="0" fontId="1" fillId="11" borderId="10" xfId="0" applyFont="1" applyFill="1" applyBorder="1" applyAlignment="1">
      <alignment vertical="top"/>
    </xf>
    <xf numFmtId="0" fontId="31" fillId="16" borderId="10" xfId="0" applyFont="1" applyFill="1" applyBorder="1" applyAlignment="1">
      <alignment horizontal="left" vertical="top" wrapText="1"/>
    </xf>
    <xf numFmtId="0" fontId="3" fillId="11" borderId="10" xfId="0" applyFont="1" applyFill="1" applyBorder="1" applyAlignment="1">
      <alignment vertical="top"/>
    </xf>
    <xf numFmtId="0" fontId="13" fillId="17" borderId="10" xfId="0" applyFont="1" applyFill="1" applyBorder="1" applyAlignment="1">
      <alignment vertical="top"/>
    </xf>
    <xf numFmtId="0" fontId="1" fillId="12" borderId="10" xfId="0" applyFont="1" applyFill="1" applyBorder="1" applyAlignment="1"/>
    <xf numFmtId="0" fontId="1" fillId="14" borderId="10" xfId="0" applyFont="1" applyFill="1" applyBorder="1" applyAlignment="1"/>
    <xf numFmtId="0" fontId="1" fillId="15" borderId="10" xfId="0" applyFont="1" applyFill="1" applyBorder="1" applyAlignment="1"/>
    <xf numFmtId="0" fontId="32" fillId="13" borderId="10" xfId="0" applyFont="1" applyFill="1" applyBorder="1" applyAlignment="1">
      <alignment horizontal="left" vertical="center"/>
    </xf>
    <xf numFmtId="0" fontId="1" fillId="8" borderId="10" xfId="0" applyFont="1" applyFill="1" applyBorder="1" applyAlignment="1">
      <alignment vertical="top"/>
    </xf>
    <xf numFmtId="0" fontId="0" fillId="0" borderId="28" xfId="0" applyFont="1" applyBorder="1" applyAlignment="1"/>
    <xf numFmtId="0" fontId="3" fillId="8" borderId="1" xfId="0" applyFont="1" applyFill="1" applyBorder="1" applyAlignment="1">
      <alignment vertical="top"/>
    </xf>
    <xf numFmtId="0" fontId="0" fillId="0" borderId="0" xfId="0" applyFont="1" applyFill="1" applyAlignment="1"/>
    <xf numFmtId="0" fontId="3" fillId="0" borderId="0" xfId="0" applyFont="1" applyAlignment="1">
      <alignment horizontal="left" vertical="top" wrapText="1"/>
    </xf>
    <xf numFmtId="0" fontId="0" fillId="0" borderId="0" xfId="0" applyFont="1" applyAlignment="1"/>
    <xf numFmtId="0" fontId="1" fillId="8" borderId="0" xfId="0" applyFont="1" applyFill="1" applyAlignment="1"/>
    <xf numFmtId="0" fontId="3" fillId="8" borderId="2" xfId="0" applyFont="1" applyFill="1" applyBorder="1" applyAlignment="1">
      <alignment vertical="top"/>
    </xf>
    <xf numFmtId="0" fontId="37" fillId="8" borderId="10" xfId="0" applyFont="1" applyFill="1" applyBorder="1" applyAlignment="1"/>
    <xf numFmtId="0" fontId="0" fillId="8" borderId="28" xfId="0" applyFont="1" applyFill="1" applyBorder="1" applyAlignment="1"/>
    <xf numFmtId="0" fontId="31" fillId="16" borderId="10" xfId="0" applyFont="1" applyFill="1" applyBorder="1" applyAlignment="1">
      <alignment horizontal="left" vertical="top" wrapText="1"/>
    </xf>
    <xf numFmtId="0" fontId="0" fillId="11" borderId="10" xfId="0" applyFont="1" applyFill="1" applyBorder="1" applyAlignment="1"/>
    <xf numFmtId="0" fontId="0" fillId="8" borderId="10" xfId="0" applyFont="1" applyFill="1" applyBorder="1" applyAlignment="1"/>
    <xf numFmtId="0" fontId="19" fillId="24" borderId="55" xfId="0" applyFont="1" applyFill="1" applyBorder="1" applyAlignment="1">
      <alignment horizontal="center" vertical="center" wrapText="1"/>
    </xf>
    <xf numFmtId="0" fontId="0" fillId="0" borderId="50" xfId="0" applyFont="1" applyBorder="1" applyAlignment="1"/>
    <xf numFmtId="0" fontId="22" fillId="32" borderId="34" xfId="0" applyFont="1" applyFill="1" applyBorder="1" applyAlignment="1">
      <alignment horizontal="right" vertical="center"/>
    </xf>
    <xf numFmtId="0" fontId="28" fillId="11" borderId="10" xfId="0" applyFont="1" applyFill="1" applyBorder="1" applyAlignment="1">
      <alignment vertical="top"/>
    </xf>
    <xf numFmtId="0" fontId="3" fillId="0" borderId="60" xfId="0" applyFont="1" applyBorder="1" applyAlignment="1">
      <alignment vertical="top"/>
    </xf>
    <xf numFmtId="0" fontId="1" fillId="0" borderId="10" xfId="0" applyFont="1" applyBorder="1" applyAlignment="1">
      <alignment vertical="top"/>
    </xf>
    <xf numFmtId="0" fontId="14" fillId="0" borderId="2" xfId="0" applyFont="1" applyBorder="1" applyAlignment="1"/>
    <xf numFmtId="0" fontId="1" fillId="8" borderId="20" xfId="0" applyFont="1" applyFill="1" applyBorder="1" applyAlignment="1">
      <alignment vertical="top"/>
    </xf>
    <xf numFmtId="0" fontId="15" fillId="19" borderId="16" xfId="0" applyFont="1" applyFill="1" applyBorder="1" applyAlignment="1">
      <alignment vertical="center"/>
    </xf>
    <xf numFmtId="0" fontId="13" fillId="30" borderId="34" xfId="0" applyFont="1" applyFill="1" applyBorder="1" applyAlignment="1">
      <alignment horizontal="center" vertical="center"/>
    </xf>
    <xf numFmtId="0" fontId="22" fillId="31" borderId="34" xfId="0" applyFont="1" applyFill="1" applyBorder="1" applyAlignment="1">
      <alignment vertical="center"/>
    </xf>
    <xf numFmtId="0" fontId="23" fillId="35" borderId="34" xfId="0" applyFont="1" applyFill="1" applyBorder="1" applyAlignment="1">
      <alignment horizontal="right" vertical="center"/>
    </xf>
    <xf numFmtId="0" fontId="22" fillId="32" borderId="34" xfId="0" applyFont="1" applyFill="1" applyBorder="1" applyAlignment="1">
      <alignment vertical="center"/>
    </xf>
    <xf numFmtId="0" fontId="12" fillId="30" borderId="34" xfId="0" applyFont="1" applyFill="1" applyBorder="1" applyAlignment="1">
      <alignment horizontal="center" vertical="center"/>
    </xf>
    <xf numFmtId="0" fontId="22" fillId="31" borderId="45" xfId="0" applyFont="1" applyFill="1" applyBorder="1" applyAlignment="1">
      <alignment vertical="center"/>
    </xf>
    <xf numFmtId="0" fontId="23" fillId="35" borderId="45" xfId="0" applyFont="1" applyFill="1" applyBorder="1" applyAlignment="1">
      <alignment horizontal="right" vertical="center"/>
    </xf>
    <xf numFmtId="164" fontId="6" fillId="40" borderId="54" xfId="0" applyNumberFormat="1" applyFont="1" applyFill="1" applyBorder="1" applyAlignment="1">
      <alignment horizontal="center" vertical="center"/>
    </xf>
    <xf numFmtId="0" fontId="43" fillId="41" borderId="61" xfId="0" applyFont="1" applyFill="1" applyBorder="1" applyAlignment="1">
      <alignment horizontal="right" vertical="center"/>
    </xf>
    <xf numFmtId="0" fontId="0" fillId="8" borderId="50" xfId="0" applyFont="1" applyFill="1" applyBorder="1" applyAlignment="1"/>
    <xf numFmtId="166" fontId="24" fillId="46" borderId="50" xfId="0" applyNumberFormat="1" applyFont="1" applyFill="1" applyBorder="1" applyAlignment="1">
      <alignment horizontal="right" vertical="center"/>
    </xf>
    <xf numFmtId="0" fontId="0" fillId="43" borderId="10" xfId="0" applyFont="1" applyFill="1" applyBorder="1" applyAlignment="1">
      <alignment horizontal="right" vertical="center"/>
    </xf>
    <xf numFmtId="168" fontId="22" fillId="42" borderId="10" xfId="0" applyNumberFormat="1" applyFont="1" applyFill="1" applyBorder="1" applyAlignment="1">
      <alignment horizontal="right" vertical="center"/>
    </xf>
    <xf numFmtId="168" fontId="25" fillId="42" borderId="10" xfId="0" applyNumberFormat="1" applyFont="1" applyFill="1" applyBorder="1" applyAlignment="1">
      <alignment horizontal="right" vertical="center"/>
    </xf>
    <xf numFmtId="0" fontId="12" fillId="47" borderId="10" xfId="0" applyFont="1" applyFill="1" applyBorder="1" applyAlignment="1">
      <alignment vertical="top" wrapText="1"/>
    </xf>
    <xf numFmtId="0" fontId="12" fillId="47" borderId="10" xfId="0" applyFont="1" applyFill="1" applyBorder="1" applyAlignment="1">
      <alignment horizontal="left" vertical="center" wrapText="1"/>
    </xf>
    <xf numFmtId="0" fontId="2" fillId="13" borderId="10" xfId="0" applyFont="1" applyFill="1" applyBorder="1" applyAlignment="1">
      <alignment horizontal="left" vertical="top"/>
    </xf>
    <xf numFmtId="0" fontId="29" fillId="11" borderId="10" xfId="1" applyFill="1" applyBorder="1" applyAlignment="1">
      <alignment vertical="center" wrapText="1"/>
    </xf>
    <xf numFmtId="0" fontId="2" fillId="14" borderId="10" xfId="0" applyFont="1" applyFill="1" applyBorder="1" applyAlignment="1">
      <alignment vertical="center"/>
    </xf>
    <xf numFmtId="0" fontId="8" fillId="0" borderId="0" xfId="0" applyFont="1" applyAlignment="1">
      <alignment horizontal="right"/>
    </xf>
    <xf numFmtId="0" fontId="0" fillId="11" borderId="10" xfId="0" applyFont="1" applyFill="1" applyBorder="1" applyAlignment="1"/>
    <xf numFmtId="0" fontId="43" fillId="41" borderId="62" xfId="0" applyFont="1" applyFill="1" applyBorder="1" applyAlignment="1">
      <alignment horizontal="left" vertical="center"/>
    </xf>
    <xf numFmtId="0" fontId="8" fillId="0" borderId="0" xfId="0" applyFont="1" applyAlignment="1"/>
    <xf numFmtId="0" fontId="57" fillId="11" borderId="0" xfId="0" applyFont="1" applyFill="1" applyAlignment="1"/>
    <xf numFmtId="0" fontId="43" fillId="41" borderId="63" xfId="0" applyFont="1" applyFill="1" applyBorder="1" applyAlignment="1">
      <alignment horizontal="right" vertical="center"/>
    </xf>
    <xf numFmtId="0" fontId="22" fillId="44" borderId="46" xfId="0" applyFont="1" applyFill="1" applyBorder="1" applyAlignment="1">
      <alignment vertical="center"/>
    </xf>
    <xf numFmtId="0" fontId="23" fillId="45" borderId="59" xfId="0" applyFont="1" applyFill="1" applyBorder="1" applyAlignment="1">
      <alignment horizontal="right" vertical="center"/>
    </xf>
    <xf numFmtId="168" fontId="23" fillId="45" borderId="59" xfId="0" applyNumberFormat="1" applyFont="1" applyFill="1" applyBorder="1" applyAlignment="1">
      <alignment horizontal="right" vertical="center"/>
    </xf>
    <xf numFmtId="0" fontId="23" fillId="45" borderId="50" xfId="0" applyFont="1" applyFill="1" applyBorder="1" applyAlignment="1">
      <alignment horizontal="right" vertical="center"/>
    </xf>
    <xf numFmtId="0" fontId="2" fillId="13" borderId="10" xfId="0" applyFont="1" applyFill="1" applyBorder="1" applyAlignment="1">
      <alignment horizontal="left" vertical="top" wrapText="1"/>
    </xf>
    <xf numFmtId="0" fontId="41" fillId="11" borderId="10" xfId="0" applyFont="1" applyFill="1" applyBorder="1" applyAlignment="1">
      <alignment vertical="top" wrapText="1"/>
    </xf>
    <xf numFmtId="167" fontId="43" fillId="41" borderId="61" xfId="6" applyNumberFormat="1" applyFont="1" applyFill="1" applyBorder="1" applyAlignment="1">
      <alignment horizontal="right" vertical="center"/>
    </xf>
    <xf numFmtId="167" fontId="43" fillId="53" borderId="61" xfId="6" applyNumberFormat="1" applyFont="1" applyFill="1" applyBorder="1" applyAlignment="1">
      <alignment horizontal="right" vertical="center"/>
    </xf>
    <xf numFmtId="0" fontId="1" fillId="0" borderId="0" xfId="0" applyFont="1" applyFill="1" applyAlignment="1"/>
    <xf numFmtId="0" fontId="23" fillId="0" borderId="0" xfId="0" applyFont="1" applyAlignment="1"/>
    <xf numFmtId="0" fontId="7" fillId="57" borderId="0" xfId="0" applyFont="1" applyFill="1"/>
    <xf numFmtId="0" fontId="0" fillId="57" borderId="0" xfId="0" applyFont="1" applyFill="1" applyAlignment="1"/>
    <xf numFmtId="0" fontId="3" fillId="57" borderId="4" xfId="0" applyFont="1" applyFill="1" applyBorder="1"/>
    <xf numFmtId="0" fontId="9" fillId="57" borderId="4" xfId="0" applyFont="1" applyFill="1" applyBorder="1"/>
    <xf numFmtId="0" fontId="9" fillId="57" borderId="8" xfId="0" applyFont="1" applyFill="1" applyBorder="1" applyAlignment="1"/>
    <xf numFmtId="49" fontId="0" fillId="0" borderId="0" xfId="0" applyNumberFormat="1" applyFont="1"/>
    <xf numFmtId="49" fontId="23" fillId="0" borderId="0" xfId="0" applyNumberFormat="1" applyFont="1" applyAlignment="1">
      <alignment horizontal="right"/>
    </xf>
    <xf numFmtId="49" fontId="23" fillId="0" borderId="0" xfId="0" applyNumberFormat="1" applyFont="1"/>
    <xf numFmtId="0" fontId="0" fillId="0" borderId="0" xfId="0" applyFont="1" applyAlignment="1">
      <alignment horizontal="left"/>
    </xf>
    <xf numFmtId="0" fontId="23" fillId="0" borderId="0" xfId="0" applyFont="1"/>
    <xf numFmtId="0" fontId="57" fillId="8" borderId="10" xfId="0" applyFont="1" applyFill="1" applyBorder="1" applyAlignment="1"/>
    <xf numFmtId="0" fontId="57" fillId="8" borderId="10" xfId="0" applyFont="1" applyFill="1" applyBorder="1" applyAlignment="1">
      <alignment horizontal="right"/>
    </xf>
    <xf numFmtId="0" fontId="1" fillId="0" borderId="0" xfId="0" applyFont="1"/>
    <xf numFmtId="0" fontId="0" fillId="11" borderId="10" xfId="0" applyFont="1" applyFill="1" applyBorder="1" applyAlignment="1"/>
    <xf numFmtId="0" fontId="0" fillId="0" borderId="0" xfId="0" applyFont="1" applyAlignment="1" applyProtection="1">
      <protection locked="0"/>
    </xf>
    <xf numFmtId="0" fontId="13" fillId="7" borderId="14" xfId="0" applyFont="1" applyFill="1" applyBorder="1" applyAlignment="1">
      <alignment vertical="center"/>
    </xf>
    <xf numFmtId="0" fontId="2" fillId="0" borderId="0" xfId="0" applyFont="1" applyAlignment="1" applyProtection="1">
      <alignment vertical="top"/>
      <protection hidden="1"/>
    </xf>
    <xf numFmtId="0" fontId="3" fillId="0" borderId="11" xfId="0" applyFont="1" applyBorder="1" applyAlignment="1" applyProtection="1">
      <alignment vertical="top"/>
      <protection hidden="1"/>
    </xf>
    <xf numFmtId="0" fontId="2" fillId="0" borderId="0" xfId="0" applyFont="1" applyAlignment="1" applyProtection="1">
      <alignment horizontal="right" vertical="center"/>
      <protection hidden="1"/>
    </xf>
    <xf numFmtId="0" fontId="35" fillId="0" borderId="10" xfId="0" applyFont="1" applyBorder="1" applyAlignment="1" applyProtection="1">
      <alignment vertical="center"/>
      <protection hidden="1"/>
    </xf>
    <xf numFmtId="0" fontId="3" fillId="0" borderId="10" xfId="0" applyFont="1" applyBorder="1" applyAlignment="1" applyProtection="1">
      <alignment vertical="top"/>
      <protection hidden="1"/>
    </xf>
    <xf numFmtId="0" fontId="35" fillId="8" borderId="10" xfId="0" applyFont="1" applyFill="1" applyBorder="1" applyAlignment="1" applyProtection="1">
      <alignment vertical="top"/>
      <protection hidden="1"/>
    </xf>
    <xf numFmtId="0" fontId="12" fillId="7" borderId="11" xfId="0" applyFont="1" applyFill="1" applyBorder="1" applyAlignment="1" applyProtection="1">
      <alignment vertical="center"/>
      <protection hidden="1"/>
    </xf>
    <xf numFmtId="0" fontId="31" fillId="8" borderId="10" xfId="0" applyFont="1" applyFill="1" applyBorder="1" applyAlignment="1" applyProtection="1">
      <alignment horizontal="right" vertical="center"/>
      <protection hidden="1"/>
    </xf>
    <xf numFmtId="0" fontId="3" fillId="8" borderId="10" xfId="0" applyFont="1" applyFill="1" applyBorder="1" applyAlignment="1" applyProtection="1">
      <alignment vertical="top"/>
      <protection hidden="1"/>
    </xf>
    <xf numFmtId="0" fontId="3" fillId="11" borderId="10" xfId="0" applyFont="1" applyFill="1" applyBorder="1" applyAlignment="1" applyProtection="1">
      <alignment vertical="top"/>
      <protection hidden="1"/>
    </xf>
    <xf numFmtId="0" fontId="35" fillId="11" borderId="10" xfId="0" applyFont="1" applyFill="1" applyBorder="1" applyAlignment="1" applyProtection="1">
      <alignment vertical="top"/>
      <protection hidden="1"/>
    </xf>
    <xf numFmtId="0" fontId="2" fillId="11" borderId="10" xfId="0" applyFont="1" applyFill="1" applyBorder="1" applyAlignment="1" applyProtection="1">
      <alignment horizontal="right" vertical="top"/>
      <protection hidden="1"/>
    </xf>
    <xf numFmtId="0" fontId="35" fillId="11" borderId="10" xfId="0" applyFont="1" applyFill="1" applyBorder="1" applyAlignment="1" applyProtection="1">
      <alignment horizontal="left" vertical="center"/>
      <protection hidden="1"/>
    </xf>
    <xf numFmtId="0" fontId="41" fillId="18" borderId="10" xfId="0" applyFont="1" applyFill="1" applyBorder="1" applyAlignment="1" applyProtection="1">
      <alignment vertical="top" wrapText="1"/>
      <protection hidden="1"/>
    </xf>
    <xf numFmtId="0" fontId="52" fillId="23" borderId="10" xfId="0" applyFont="1" applyFill="1" applyBorder="1" applyAlignment="1" applyProtection="1">
      <alignment horizontal="left" vertical="top" wrapText="1"/>
      <protection hidden="1"/>
    </xf>
    <xf numFmtId="0" fontId="41" fillId="11" borderId="10" xfId="0" applyFont="1" applyFill="1" applyBorder="1" applyAlignment="1" applyProtection="1">
      <alignment vertical="top" wrapText="1"/>
      <protection hidden="1"/>
    </xf>
    <xf numFmtId="0" fontId="19" fillId="24" borderId="35" xfId="0" applyFont="1" applyFill="1" applyBorder="1" applyAlignment="1" applyProtection="1">
      <alignment horizontal="center" vertical="center" wrapText="1"/>
      <protection hidden="1"/>
    </xf>
    <xf numFmtId="0" fontId="49" fillId="24" borderId="28" xfId="0" applyFont="1" applyFill="1" applyBorder="1" applyAlignment="1" applyProtection="1">
      <alignment horizontal="center" vertical="center" wrapText="1"/>
      <protection hidden="1"/>
    </xf>
    <xf numFmtId="0" fontId="19" fillId="24" borderId="36" xfId="0" applyFont="1" applyFill="1" applyBorder="1" applyAlignment="1" applyProtection="1">
      <alignment horizontal="center" vertical="center" wrapText="1"/>
      <protection hidden="1"/>
    </xf>
    <xf numFmtId="0" fontId="49" fillId="24" borderId="36" xfId="0" applyFont="1" applyFill="1" applyBorder="1" applyAlignment="1" applyProtection="1">
      <alignment horizontal="center" vertical="center" wrapText="1"/>
      <protection hidden="1"/>
    </xf>
    <xf numFmtId="0" fontId="19" fillId="24" borderId="37" xfId="0" applyFont="1" applyFill="1" applyBorder="1" applyAlignment="1" applyProtection="1">
      <alignment horizontal="center" vertical="center" wrapText="1"/>
      <protection hidden="1"/>
    </xf>
    <xf numFmtId="0" fontId="19" fillId="24" borderId="38" xfId="0" applyFont="1" applyFill="1" applyBorder="1" applyAlignment="1" applyProtection="1">
      <alignment horizontal="center" vertical="center" wrapText="1"/>
      <protection hidden="1"/>
    </xf>
    <xf numFmtId="164" fontId="1" fillId="26" borderId="34" xfId="0" applyNumberFormat="1" applyFont="1" applyFill="1" applyBorder="1" applyAlignment="1" applyProtection="1">
      <alignment horizontal="right" vertical="center"/>
      <protection hidden="1"/>
    </xf>
    <xf numFmtId="164" fontId="1" fillId="26" borderId="39" xfId="0" applyNumberFormat="1" applyFont="1" applyFill="1" applyBorder="1" applyAlignment="1" applyProtection="1">
      <alignment horizontal="right" vertical="center"/>
      <protection hidden="1"/>
    </xf>
    <xf numFmtId="164" fontId="1" fillId="28" borderId="34" xfId="0" applyNumberFormat="1" applyFont="1" applyFill="1" applyBorder="1" applyAlignment="1" applyProtection="1">
      <alignment horizontal="right" vertical="center"/>
      <protection hidden="1"/>
    </xf>
    <xf numFmtId="164" fontId="1" fillId="28" borderId="39" xfId="0" applyNumberFormat="1" applyFont="1" applyFill="1" applyBorder="1" applyAlignment="1" applyProtection="1">
      <alignment horizontal="right" vertical="center"/>
      <protection hidden="1"/>
    </xf>
    <xf numFmtId="0" fontId="19" fillId="24" borderId="40" xfId="0" applyFont="1" applyFill="1" applyBorder="1" applyAlignment="1" applyProtection="1">
      <alignment horizontal="center" vertical="center" wrapText="1"/>
      <protection hidden="1"/>
    </xf>
    <xf numFmtId="0" fontId="19" fillId="24" borderId="41" xfId="0" applyFont="1" applyFill="1" applyBorder="1" applyAlignment="1" applyProtection="1">
      <alignment horizontal="center" vertical="center" wrapText="1"/>
      <protection hidden="1"/>
    </xf>
    <xf numFmtId="164" fontId="1" fillId="28" borderId="42" xfId="0" applyNumberFormat="1" applyFont="1" applyFill="1" applyBorder="1" applyAlignment="1" applyProtection="1">
      <alignment horizontal="right" vertical="center"/>
      <protection hidden="1"/>
    </xf>
    <xf numFmtId="164" fontId="1" fillId="28" borderId="43" xfId="0" applyNumberFormat="1" applyFont="1" applyFill="1" applyBorder="1" applyAlignment="1" applyProtection="1">
      <alignment horizontal="right" vertical="center"/>
      <protection hidden="1"/>
    </xf>
    <xf numFmtId="0" fontId="19" fillId="27" borderId="10" xfId="0" applyFont="1" applyFill="1" applyBorder="1" applyAlignment="1" applyProtection="1">
      <alignment horizontal="center" vertical="center" wrapText="1"/>
      <protection hidden="1"/>
    </xf>
    <xf numFmtId="164" fontId="1" fillId="14" borderId="10" xfId="0" applyNumberFormat="1" applyFont="1" applyFill="1" applyBorder="1" applyAlignment="1" applyProtection="1">
      <alignment horizontal="right" vertical="center"/>
      <protection hidden="1"/>
    </xf>
    <xf numFmtId="0" fontId="2" fillId="11" borderId="10" xfId="0" applyFont="1" applyFill="1" applyBorder="1" applyAlignment="1" applyProtection="1">
      <alignment horizontal="right" vertical="center"/>
      <protection hidden="1"/>
    </xf>
    <xf numFmtId="0" fontId="19" fillId="24" borderId="56" xfId="0" applyFont="1" applyFill="1" applyBorder="1" applyAlignment="1" applyProtection="1">
      <alignment horizontal="center" vertical="center" wrapText="1"/>
      <protection hidden="1"/>
    </xf>
    <xf numFmtId="164" fontId="20" fillId="51" borderId="57" xfId="0" applyNumberFormat="1" applyFont="1" applyFill="1" applyBorder="1" applyAlignment="1" applyProtection="1">
      <alignment horizontal="right" vertical="center"/>
      <protection hidden="1"/>
    </xf>
    <xf numFmtId="164" fontId="20" fillId="51" borderId="44" xfId="0" applyNumberFormat="1" applyFont="1" applyFill="1" applyBorder="1" applyAlignment="1" applyProtection="1">
      <alignment horizontal="right" vertical="center"/>
      <protection hidden="1"/>
    </xf>
    <xf numFmtId="0" fontId="35" fillId="11" borderId="10" xfId="0" applyFont="1" applyFill="1" applyBorder="1" applyAlignment="1" applyProtection="1">
      <alignment vertical="center"/>
      <protection hidden="1"/>
    </xf>
    <xf numFmtId="164" fontId="3" fillId="11" borderId="10" xfId="0" applyNumberFormat="1" applyFont="1" applyFill="1" applyBorder="1" applyAlignment="1" applyProtection="1">
      <alignment vertical="top"/>
      <protection hidden="1"/>
    </xf>
    <xf numFmtId="0" fontId="52" fillId="23" borderId="10" xfId="0" applyFont="1" applyFill="1" applyBorder="1" applyAlignment="1" applyProtection="1">
      <alignment vertical="top" wrapText="1"/>
      <protection hidden="1"/>
    </xf>
    <xf numFmtId="0" fontId="12" fillId="19" borderId="11" xfId="0" applyFont="1" applyFill="1" applyBorder="1" applyAlignment="1" applyProtection="1">
      <alignment vertical="top"/>
      <protection hidden="1"/>
    </xf>
    <xf numFmtId="0" fontId="12" fillId="17" borderId="10" xfId="0" applyFont="1" applyFill="1" applyBorder="1" applyAlignment="1" applyProtection="1">
      <alignment vertical="center"/>
      <protection hidden="1"/>
    </xf>
    <xf numFmtId="0" fontId="12" fillId="17" borderId="10" xfId="0" applyFont="1" applyFill="1" applyBorder="1" applyAlignment="1" applyProtection="1">
      <alignment vertical="top"/>
      <protection hidden="1"/>
    </xf>
    <xf numFmtId="9" fontId="2" fillId="25" borderId="58" xfId="6" applyFont="1" applyFill="1" applyBorder="1" applyAlignment="1" applyProtection="1">
      <alignment horizontal="center" vertical="center"/>
      <protection hidden="1"/>
    </xf>
    <xf numFmtId="164" fontId="3" fillId="11" borderId="53" xfId="0" applyNumberFormat="1" applyFont="1" applyFill="1" applyBorder="1" applyAlignment="1" applyProtection="1">
      <alignment vertical="top"/>
      <protection hidden="1"/>
    </xf>
    <xf numFmtId="0" fontId="52" fillId="18" borderId="10" xfId="0" applyFont="1" applyFill="1" applyBorder="1" applyAlignment="1" applyProtection="1">
      <alignment vertical="top" wrapText="1"/>
      <protection hidden="1"/>
    </xf>
    <xf numFmtId="0" fontId="3" fillId="18" borderId="10" xfId="0" applyFont="1" applyFill="1" applyBorder="1" applyAlignment="1" applyProtection="1">
      <alignment vertical="top" wrapText="1"/>
      <protection hidden="1"/>
    </xf>
    <xf numFmtId="0" fontId="22" fillId="31" borderId="48" xfId="0" applyFont="1" applyFill="1" applyBorder="1" applyAlignment="1" applyProtection="1">
      <alignment horizontal="right" vertical="center"/>
      <protection hidden="1"/>
    </xf>
    <xf numFmtId="167" fontId="22" fillId="3" borderId="56" xfId="6" applyNumberFormat="1" applyFont="1" applyFill="1" applyBorder="1" applyAlignment="1" applyProtection="1">
      <alignment vertical="center"/>
      <protection locked="0" hidden="1"/>
    </xf>
    <xf numFmtId="0" fontId="41" fillId="11" borderId="10" xfId="0" applyFont="1" applyFill="1" applyBorder="1" applyAlignment="1" applyProtection="1">
      <alignment vertical="center"/>
      <protection hidden="1"/>
    </xf>
    <xf numFmtId="0" fontId="41" fillId="11" borderId="10" xfId="0" applyFont="1" applyFill="1" applyBorder="1" applyAlignment="1" applyProtection="1">
      <alignment vertical="top"/>
      <protection hidden="1"/>
    </xf>
    <xf numFmtId="168" fontId="53" fillId="35" borderId="34" xfId="7" applyNumberFormat="1" applyFont="1" applyFill="1" applyBorder="1" applyAlignment="1" applyProtection="1">
      <alignment horizontal="right" vertical="center"/>
      <protection hidden="1"/>
    </xf>
    <xf numFmtId="168" fontId="0" fillId="35" borderId="34" xfId="7" applyNumberFormat="1" applyFont="1" applyFill="1" applyBorder="1" applyAlignment="1" applyProtection="1">
      <alignment vertical="center"/>
      <protection hidden="1"/>
    </xf>
    <xf numFmtId="0" fontId="3" fillId="0" borderId="15" xfId="0" applyFont="1" applyBorder="1" applyAlignment="1" applyProtection="1">
      <alignment vertical="top"/>
      <protection hidden="1"/>
    </xf>
    <xf numFmtId="164" fontId="3" fillId="0" borderId="7" xfId="0" applyNumberFormat="1" applyFont="1" applyBorder="1" applyAlignment="1" applyProtection="1">
      <alignment vertical="top"/>
      <protection hidden="1"/>
    </xf>
    <xf numFmtId="164" fontId="3" fillId="0" borderId="1" xfId="0" applyNumberFormat="1" applyFont="1" applyBorder="1" applyAlignment="1" applyProtection="1">
      <alignment vertical="top"/>
      <protection hidden="1"/>
    </xf>
    <xf numFmtId="164" fontId="3" fillId="0" borderId="2" xfId="0" applyNumberFormat="1" applyFont="1" applyBorder="1" applyAlignment="1" applyProtection="1">
      <alignment vertical="top"/>
      <protection hidden="1"/>
    </xf>
    <xf numFmtId="0" fontId="3" fillId="0" borderId="2" xfId="0" applyFont="1" applyBorder="1" applyAlignment="1" applyProtection="1">
      <alignment vertical="top"/>
      <protection hidden="1"/>
    </xf>
    <xf numFmtId="0" fontId="3" fillId="0" borderId="1" xfId="0" applyFont="1" applyBorder="1" applyAlignment="1" applyProtection="1">
      <alignment vertical="top"/>
      <protection hidden="1"/>
    </xf>
    <xf numFmtId="0" fontId="12" fillId="19" borderId="17" xfId="0" applyFont="1" applyFill="1" applyBorder="1" applyAlignment="1" applyProtection="1">
      <alignment vertical="top"/>
      <protection hidden="1"/>
    </xf>
    <xf numFmtId="0" fontId="10" fillId="0" borderId="19" xfId="0" applyFont="1" applyBorder="1" applyAlignment="1" applyProtection="1">
      <alignment vertical="center"/>
      <protection hidden="1"/>
    </xf>
    <xf numFmtId="0" fontId="3" fillId="12" borderId="10" xfId="0" applyFont="1" applyFill="1" applyBorder="1" applyAlignment="1" applyProtection="1">
      <alignment vertical="top" wrapText="1"/>
      <protection hidden="1"/>
    </xf>
    <xf numFmtId="0" fontId="21" fillId="23" borderId="13" xfId="0" applyFont="1" applyFill="1" applyBorder="1" applyAlignment="1" applyProtection="1">
      <alignment vertical="top" wrapText="1"/>
      <protection hidden="1"/>
    </xf>
    <xf numFmtId="0" fontId="21" fillId="23" borderId="10" xfId="0" applyFont="1" applyFill="1" applyBorder="1" applyAlignment="1" applyProtection="1">
      <alignment vertical="top" wrapText="1"/>
      <protection hidden="1"/>
    </xf>
    <xf numFmtId="0" fontId="21" fillId="23" borderId="32" xfId="0" applyFont="1" applyFill="1" applyBorder="1" applyAlignment="1" applyProtection="1">
      <alignment vertical="top" wrapText="1"/>
      <protection hidden="1"/>
    </xf>
    <xf numFmtId="0" fontId="21" fillId="23" borderId="5" xfId="0" applyFont="1" applyFill="1" applyBorder="1" applyAlignment="1" applyProtection="1">
      <alignment vertical="top" wrapText="1"/>
      <protection hidden="1"/>
    </xf>
    <xf numFmtId="0" fontId="3" fillId="8" borderId="3" xfId="0" applyFont="1" applyFill="1" applyBorder="1" applyAlignment="1" applyProtection="1">
      <alignment vertical="top"/>
      <protection hidden="1"/>
    </xf>
    <xf numFmtId="0" fontId="12" fillId="7" borderId="11" xfId="0" applyFont="1" applyFill="1" applyBorder="1" applyAlignment="1" applyProtection="1">
      <alignment vertical="center" wrapText="1"/>
      <protection hidden="1"/>
    </xf>
    <xf numFmtId="0" fontId="3" fillId="0" borderId="17" xfId="0" applyFont="1" applyBorder="1" applyAlignment="1" applyProtection="1">
      <alignment vertical="top"/>
      <protection hidden="1"/>
    </xf>
    <xf numFmtId="0" fontId="12" fillId="17" borderId="10" xfId="0" applyFont="1" applyFill="1" applyBorder="1" applyAlignment="1" applyProtection="1">
      <alignment vertical="center" wrapText="1"/>
      <protection hidden="1"/>
    </xf>
    <xf numFmtId="0" fontId="29" fillId="18" borderId="10" xfId="1" applyFill="1" applyBorder="1" applyAlignment="1" applyProtection="1">
      <alignment horizontal="left" vertical="top" wrapText="1"/>
      <protection hidden="1"/>
    </xf>
    <xf numFmtId="0" fontId="12" fillId="30" borderId="34" xfId="0" applyFont="1" applyFill="1" applyBorder="1" applyAlignment="1" applyProtection="1">
      <alignment horizontal="center" vertical="top"/>
      <protection hidden="1"/>
    </xf>
    <xf numFmtId="0" fontId="0" fillId="35" borderId="45" xfId="0" applyFont="1" applyFill="1" applyBorder="1" applyAlignment="1" applyProtection="1">
      <alignment horizontal="right" vertical="center"/>
      <protection hidden="1"/>
    </xf>
    <xf numFmtId="0" fontId="22" fillId="32" borderId="34" xfId="0" applyFont="1" applyFill="1" applyBorder="1" applyAlignment="1" applyProtection="1">
      <alignment horizontal="right" vertical="center"/>
      <protection hidden="1"/>
    </xf>
    <xf numFmtId="0" fontId="0" fillId="35" borderId="59" xfId="0" applyFont="1" applyFill="1" applyBorder="1" applyAlignment="1" applyProtection="1">
      <alignment horizontal="right" vertical="center"/>
      <protection hidden="1"/>
    </xf>
    <xf numFmtId="0" fontId="22" fillId="0" borderId="46" xfId="0" applyFont="1" applyFill="1" applyBorder="1" applyAlignment="1" applyProtection="1">
      <alignment horizontal="left" vertical="center"/>
      <protection hidden="1"/>
    </xf>
    <xf numFmtId="0" fontId="22" fillId="0" borderId="50" xfId="0" applyFont="1" applyFill="1" applyBorder="1" applyAlignment="1" applyProtection="1">
      <alignment horizontal="left" vertical="center"/>
      <protection hidden="1"/>
    </xf>
    <xf numFmtId="0" fontId="0" fillId="0" borderId="59" xfId="0" applyFont="1" applyFill="1" applyBorder="1" applyAlignment="1" applyProtection="1">
      <alignment horizontal="right" vertical="center"/>
      <protection hidden="1"/>
    </xf>
    <xf numFmtId="168" fontId="3" fillId="0" borderId="10" xfId="0" applyNumberFormat="1" applyFont="1" applyFill="1" applyBorder="1" applyAlignment="1" applyProtection="1">
      <alignment vertical="top" wrapText="1"/>
      <protection hidden="1"/>
    </xf>
    <xf numFmtId="166" fontId="24" fillId="0" borderId="50" xfId="0" applyNumberFormat="1" applyFont="1" applyFill="1" applyBorder="1" applyAlignment="1" applyProtection="1">
      <alignment horizontal="right" vertical="center"/>
      <protection hidden="1"/>
    </xf>
    <xf numFmtId="0" fontId="10" fillId="8" borderId="10" xfId="0" applyFont="1" applyFill="1" applyBorder="1" applyAlignment="1" applyProtection="1">
      <alignment horizontal="left" vertical="top" wrapText="1"/>
      <protection hidden="1"/>
    </xf>
    <xf numFmtId="0" fontId="43" fillId="41" borderId="61" xfId="0" applyFont="1" applyFill="1" applyBorder="1" applyAlignment="1" applyProtection="1">
      <alignment horizontal="right" vertical="center"/>
      <protection hidden="1"/>
    </xf>
    <xf numFmtId="0" fontId="2" fillId="11" borderId="10" xfId="0" applyFont="1" applyFill="1" applyBorder="1" applyAlignment="1" applyProtection="1">
      <alignment horizontal="left" vertical="center" wrapText="1"/>
      <protection hidden="1"/>
    </xf>
    <xf numFmtId="0" fontId="10"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39" fillId="11" borderId="10" xfId="0" applyFont="1" applyFill="1" applyBorder="1" applyAlignment="1" applyProtection="1">
      <alignment horizontal="left" vertical="top" wrapText="1"/>
      <protection hidden="1"/>
    </xf>
    <xf numFmtId="0" fontId="39" fillId="11" borderId="10" xfId="0" applyFont="1" applyFill="1" applyBorder="1" applyAlignment="1" applyProtection="1">
      <alignment horizontal="right" vertical="top" wrapText="1"/>
      <protection hidden="1"/>
    </xf>
    <xf numFmtId="0" fontId="3" fillId="0" borderId="14" xfId="0" applyFont="1" applyBorder="1" applyAlignment="1" applyProtection="1">
      <alignment horizontal="left" vertical="top"/>
      <protection hidden="1"/>
    </xf>
    <xf numFmtId="0" fontId="3" fillId="0" borderId="14" xfId="0" applyFont="1" applyBorder="1" applyAlignment="1" applyProtection="1">
      <alignment horizontal="center" vertical="top"/>
      <protection hidden="1"/>
    </xf>
    <xf numFmtId="0" fontId="10" fillId="0" borderId="14" xfId="0" applyFont="1" applyBorder="1" applyAlignment="1" applyProtection="1">
      <alignment vertical="top" wrapText="1"/>
      <protection hidden="1"/>
    </xf>
    <xf numFmtId="0" fontId="3" fillId="0" borderId="3" xfId="0" applyFont="1" applyBorder="1" applyAlignment="1" applyProtection="1">
      <alignment vertical="top"/>
      <protection hidden="1"/>
    </xf>
    <xf numFmtId="0" fontId="26" fillId="0" borderId="3" xfId="0" applyFont="1" applyBorder="1" applyAlignment="1" applyProtection="1">
      <alignment vertical="top"/>
      <protection hidden="1"/>
    </xf>
    <xf numFmtId="0" fontId="0" fillId="0" borderId="10" xfId="0" applyFont="1" applyBorder="1" applyAlignment="1" applyProtection="1">
      <protection hidden="1"/>
    </xf>
    <xf numFmtId="0" fontId="0" fillId="34" borderId="45" xfId="0" applyFont="1" applyFill="1" applyBorder="1" applyAlignment="1" applyProtection="1">
      <alignment horizontal="right" vertical="center"/>
      <protection hidden="1"/>
    </xf>
    <xf numFmtId="0" fontId="22" fillId="61" borderId="34" xfId="0" applyFont="1" applyFill="1" applyBorder="1" applyAlignment="1" applyProtection="1">
      <alignment horizontal="right" vertical="center"/>
      <protection hidden="1"/>
    </xf>
    <xf numFmtId="0" fontId="0" fillId="34" borderId="59" xfId="0" applyFont="1" applyFill="1" applyBorder="1" applyAlignment="1" applyProtection="1">
      <alignment horizontal="right" vertical="center"/>
      <protection hidden="1"/>
    </xf>
    <xf numFmtId="0" fontId="22" fillId="0" borderId="59" xfId="0" applyFont="1" applyFill="1" applyBorder="1" applyAlignment="1" applyProtection="1">
      <alignment horizontal="right" vertical="center"/>
      <protection hidden="1"/>
    </xf>
    <xf numFmtId="168" fontId="22" fillId="0" borderId="59" xfId="0" applyNumberFormat="1" applyFont="1" applyFill="1" applyBorder="1" applyAlignment="1" applyProtection="1">
      <alignment horizontal="right" vertical="center"/>
      <protection hidden="1"/>
    </xf>
    <xf numFmtId="168" fontId="22" fillId="0" borderId="46" xfId="0" applyNumberFormat="1" applyFont="1" applyFill="1" applyBorder="1" applyAlignment="1" applyProtection="1">
      <alignment horizontal="right" vertical="center"/>
      <protection hidden="1"/>
    </xf>
    <xf numFmtId="168" fontId="25" fillId="0" borderId="46" xfId="0" applyNumberFormat="1" applyFont="1" applyFill="1" applyBorder="1" applyAlignment="1" applyProtection="1">
      <alignment horizontal="right" vertical="center"/>
      <protection hidden="1"/>
    </xf>
    <xf numFmtId="167" fontId="43" fillId="41" borderId="61" xfId="6" applyNumberFormat="1" applyFont="1" applyFill="1" applyBorder="1" applyAlignment="1" applyProtection="1">
      <alignment horizontal="right" vertical="center"/>
      <protection hidden="1"/>
    </xf>
    <xf numFmtId="167" fontId="43" fillId="41" borderId="62" xfId="6" applyNumberFormat="1" applyFont="1" applyFill="1" applyBorder="1" applyAlignment="1" applyProtection="1">
      <alignment horizontal="right" vertical="center"/>
      <protection hidden="1"/>
    </xf>
    <xf numFmtId="167" fontId="43" fillId="55" borderId="64" xfId="6" applyNumberFormat="1" applyFont="1" applyFill="1" applyBorder="1" applyAlignment="1" applyProtection="1">
      <alignment horizontal="right" vertical="center"/>
      <protection hidden="1"/>
    </xf>
    <xf numFmtId="0" fontId="2" fillId="11" borderId="10" xfId="0" applyFont="1" applyFill="1" applyBorder="1" applyAlignment="1" applyProtection="1">
      <alignment vertical="top"/>
      <protection hidden="1"/>
    </xf>
    <xf numFmtId="0" fontId="3" fillId="11" borderId="10" xfId="0" applyFont="1" applyFill="1" applyBorder="1" applyAlignment="1" applyProtection="1">
      <alignment horizontal="left" vertical="top"/>
      <protection hidden="1"/>
    </xf>
    <xf numFmtId="0" fontId="0" fillId="0" borderId="0" xfId="0" applyFont="1" applyAlignment="1" applyProtection="1">
      <protection hidden="1"/>
    </xf>
    <xf numFmtId="0" fontId="41" fillId="27" borderId="10" xfId="0" applyFont="1" applyFill="1" applyBorder="1" applyAlignment="1" applyProtection="1">
      <alignment horizontal="left" vertical="top" wrapText="1"/>
      <protection hidden="1"/>
    </xf>
    <xf numFmtId="0" fontId="12" fillId="27" borderId="10" xfId="0" applyFont="1" applyFill="1" applyBorder="1" applyAlignment="1" applyProtection="1">
      <alignment vertical="top" wrapText="1"/>
      <protection hidden="1"/>
    </xf>
    <xf numFmtId="0" fontId="3" fillId="8" borderId="2" xfId="0" applyFont="1" applyFill="1" applyBorder="1" applyAlignment="1" applyProtection="1">
      <alignment vertical="top"/>
      <protection hidden="1"/>
    </xf>
    <xf numFmtId="0" fontId="41" fillId="11" borderId="33" xfId="0" applyFont="1" applyFill="1" applyBorder="1" applyAlignment="1" applyProtection="1">
      <alignment vertical="top" wrapText="1"/>
      <protection hidden="1"/>
    </xf>
    <xf numFmtId="0" fontId="19" fillId="59" borderId="71" xfId="0" applyFont="1" applyFill="1" applyBorder="1" applyAlignment="1" applyProtection="1">
      <alignment horizontal="center" vertical="center" wrapText="1"/>
      <protection hidden="1"/>
    </xf>
    <xf numFmtId="0" fontId="3" fillId="11" borderId="72" xfId="0" applyFont="1" applyFill="1" applyBorder="1" applyAlignment="1" applyProtection="1">
      <alignment vertical="top"/>
      <protection hidden="1"/>
    </xf>
    <xf numFmtId="0" fontId="3" fillId="0" borderId="10" xfId="0" applyFont="1" applyFill="1" applyBorder="1" applyAlignment="1" applyProtection="1">
      <alignment vertical="top"/>
      <protection hidden="1"/>
    </xf>
    <xf numFmtId="0" fontId="3" fillId="0" borderId="2" xfId="0" applyFont="1" applyFill="1" applyBorder="1" applyAlignment="1" applyProtection="1">
      <alignment vertical="top"/>
      <protection hidden="1"/>
    </xf>
    <xf numFmtId="0" fontId="0" fillId="8" borderId="0" xfId="0" applyFont="1" applyFill="1" applyAlignment="1" applyProtection="1">
      <protection hidden="1"/>
    </xf>
    <xf numFmtId="0" fontId="2" fillId="0" borderId="10" xfId="0" applyFont="1" applyBorder="1" applyAlignment="1" applyProtection="1">
      <alignment vertical="top"/>
      <protection hidden="1"/>
    </xf>
    <xf numFmtId="0" fontId="3" fillId="0" borderId="10" xfId="0" applyFont="1" applyBorder="1" applyAlignment="1" applyProtection="1">
      <alignment horizontal="left" vertical="top" wrapText="1"/>
      <protection hidden="1"/>
    </xf>
    <xf numFmtId="0" fontId="3" fillId="8" borderId="1" xfId="0" applyFont="1" applyFill="1" applyBorder="1" applyAlignment="1" applyProtection="1">
      <alignment vertical="top"/>
      <protection hidden="1"/>
    </xf>
    <xf numFmtId="0" fontId="3" fillId="0" borderId="1" xfId="0" applyFont="1" applyBorder="1" applyAlignment="1" applyProtection="1">
      <alignment horizontal="left" vertical="top" wrapText="1"/>
      <protection hidden="1"/>
    </xf>
    <xf numFmtId="0" fontId="4" fillId="0" borderId="10" xfId="0" applyFont="1" applyBorder="1" applyAlignment="1" applyProtection="1">
      <alignment vertical="top"/>
      <protection hidden="1"/>
    </xf>
    <xf numFmtId="0" fontId="3" fillId="11" borderId="10" xfId="0" applyFont="1" applyFill="1" applyBorder="1" applyAlignment="1" applyProtection="1">
      <alignment horizontal="left" vertical="top" wrapText="1"/>
      <protection hidden="1"/>
    </xf>
    <xf numFmtId="0" fontId="12" fillId="29" borderId="10" xfId="0" applyFont="1" applyFill="1" applyBorder="1" applyAlignment="1" applyProtection="1">
      <alignment vertical="center"/>
      <protection hidden="1"/>
    </xf>
    <xf numFmtId="0" fontId="12" fillId="22" borderId="10" xfId="0" applyFont="1" applyFill="1" applyBorder="1" applyAlignment="1" applyProtection="1">
      <alignment vertical="top"/>
      <protection hidden="1"/>
    </xf>
    <xf numFmtId="0" fontId="3" fillId="22" borderId="10" xfId="0" applyFont="1" applyFill="1" applyBorder="1" applyAlignment="1" applyProtection="1">
      <alignment horizontal="left" vertical="top" wrapText="1"/>
      <protection hidden="1"/>
    </xf>
    <xf numFmtId="0" fontId="29" fillId="13" borderId="10" xfId="1" applyFill="1" applyBorder="1" applyAlignment="1" applyProtection="1">
      <alignment horizontal="left" vertical="top"/>
      <protection hidden="1"/>
    </xf>
    <xf numFmtId="0" fontId="18" fillId="13" borderId="10" xfId="0" applyFont="1" applyFill="1" applyBorder="1" applyAlignment="1" applyProtection="1">
      <alignment horizontal="left" vertical="top"/>
      <protection hidden="1"/>
    </xf>
    <xf numFmtId="0" fontId="2" fillId="13" borderId="10" xfId="0" applyFont="1" applyFill="1" applyBorder="1" applyAlignment="1" applyProtection="1">
      <alignment horizontal="right" vertical="top"/>
      <protection hidden="1"/>
    </xf>
    <xf numFmtId="0" fontId="3" fillId="3" borderId="21" xfId="0" applyFont="1" applyFill="1" applyBorder="1" applyAlignment="1" applyProtection="1">
      <alignment horizontal="left" vertical="top" wrapText="1"/>
      <protection locked="0" hidden="1"/>
    </xf>
    <xf numFmtId="0" fontId="10" fillId="13" borderId="10" xfId="0" applyFont="1" applyFill="1" applyBorder="1" applyAlignment="1" applyProtection="1">
      <alignment vertical="center" wrapText="1"/>
      <protection hidden="1"/>
    </xf>
    <xf numFmtId="0" fontId="1" fillId="3" borderId="21" xfId="0" applyFont="1" applyFill="1" applyBorder="1" applyAlignment="1" applyProtection="1">
      <alignment horizontal="left" vertical="top" wrapText="1"/>
      <protection locked="0" hidden="1"/>
    </xf>
    <xf numFmtId="0" fontId="2" fillId="10" borderId="10" xfId="0" applyFont="1" applyFill="1" applyBorder="1" applyAlignment="1" applyProtection="1">
      <alignment horizontal="right" vertical="center"/>
      <protection hidden="1"/>
    </xf>
    <xf numFmtId="0" fontId="31" fillId="13" borderId="10" xfId="0" applyFont="1" applyFill="1" applyBorder="1" applyAlignment="1" applyProtection="1">
      <alignment horizontal="right" vertical="top"/>
      <protection hidden="1"/>
    </xf>
    <xf numFmtId="0" fontId="2" fillId="13" borderId="10" xfId="0" applyFont="1" applyFill="1" applyBorder="1" applyAlignment="1" applyProtection="1">
      <alignment horizontal="right" vertical="top" wrapText="1"/>
      <protection hidden="1"/>
    </xf>
    <xf numFmtId="0" fontId="3" fillId="18" borderId="10" xfId="0" applyFont="1" applyFill="1" applyBorder="1" applyAlignment="1" applyProtection="1">
      <alignment horizontal="right" vertical="top" wrapText="1"/>
      <protection hidden="1"/>
    </xf>
    <xf numFmtId="0" fontId="2" fillId="13" borderId="10" xfId="0" applyFont="1" applyFill="1" applyBorder="1" applyAlignment="1" applyProtection="1">
      <alignment horizontal="right" vertical="center"/>
      <protection hidden="1"/>
    </xf>
    <xf numFmtId="0" fontId="2" fillId="13" borderId="30" xfId="0" applyFont="1" applyFill="1" applyBorder="1" applyAlignment="1" applyProtection="1">
      <alignment horizontal="right" vertical="top" wrapText="1"/>
      <protection hidden="1"/>
    </xf>
    <xf numFmtId="0" fontId="3" fillId="12" borderId="10" xfId="0" applyFont="1" applyFill="1" applyBorder="1" applyAlignment="1" applyProtection="1">
      <alignment horizontal="left" vertical="top" wrapText="1"/>
      <protection hidden="1"/>
    </xf>
    <xf numFmtId="0" fontId="0" fillId="8" borderId="10" xfId="0" applyFont="1" applyFill="1" applyBorder="1" applyAlignment="1" applyProtection="1">
      <protection hidden="1"/>
    </xf>
    <xf numFmtId="0" fontId="3" fillId="2" borderId="10" xfId="0" applyFont="1" applyFill="1" applyBorder="1" applyAlignment="1" applyProtection="1">
      <alignment horizontal="left" vertical="top" wrapText="1"/>
      <protection hidden="1"/>
    </xf>
    <xf numFmtId="0" fontId="3" fillId="2" borderId="10" xfId="0" applyFont="1" applyFill="1" applyBorder="1" applyAlignment="1" applyProtection="1">
      <alignment vertical="top"/>
      <protection hidden="1"/>
    </xf>
    <xf numFmtId="0" fontId="4" fillId="11"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wrapText="1"/>
      <protection hidden="1"/>
    </xf>
    <xf numFmtId="0" fontId="3" fillId="13" borderId="10" xfId="0" applyFont="1" applyFill="1" applyBorder="1" applyAlignment="1" applyProtection="1">
      <alignment vertical="top"/>
      <protection hidden="1"/>
    </xf>
    <xf numFmtId="0" fontId="2" fillId="13"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protection hidden="1"/>
    </xf>
    <xf numFmtId="0" fontId="3" fillId="8" borderId="10" xfId="0" applyFont="1" applyFill="1" applyBorder="1" applyAlignment="1" applyProtection="1">
      <alignment horizontal="left" vertical="top" wrapText="1"/>
      <protection hidden="1"/>
    </xf>
    <xf numFmtId="0" fontId="12" fillId="19" borderId="10" xfId="0" applyFont="1" applyFill="1" applyBorder="1" applyAlignment="1" applyProtection="1">
      <alignment vertical="top"/>
      <protection hidden="1"/>
    </xf>
    <xf numFmtId="0" fontId="29" fillId="18" borderId="10" xfId="1" applyFill="1" applyBorder="1" applyAlignment="1" applyProtection="1">
      <alignment horizontal="left" vertical="top" wrapText="1"/>
      <protection locked="0" hidden="1"/>
    </xf>
    <xf numFmtId="0" fontId="8" fillId="11" borderId="0" xfId="0" applyFont="1" applyFill="1" applyAlignment="1" applyProtection="1">
      <alignment vertical="top"/>
      <protection hidden="1"/>
    </xf>
    <xf numFmtId="0" fontId="0" fillId="11" borderId="10" xfId="0" applyFont="1" applyFill="1" applyBorder="1" applyAlignment="1" applyProtection="1">
      <alignment horizontal="left"/>
      <protection hidden="1"/>
    </xf>
    <xf numFmtId="0" fontId="0" fillId="8" borderId="10" xfId="0" applyFont="1" applyFill="1" applyBorder="1" applyAlignment="1" applyProtection="1">
      <alignment horizontal="left"/>
      <protection hidden="1"/>
    </xf>
    <xf numFmtId="0" fontId="13" fillId="7" borderId="14" xfId="0" applyFont="1" applyFill="1" applyBorder="1" applyAlignment="1" applyProtection="1">
      <alignment vertical="center"/>
      <protection hidden="1"/>
    </xf>
    <xf numFmtId="0" fontId="13" fillId="19" borderId="10" xfId="0" applyFont="1" applyFill="1" applyBorder="1" applyAlignment="1" applyProtection="1">
      <alignment vertical="top"/>
      <protection hidden="1"/>
    </xf>
    <xf numFmtId="0" fontId="1" fillId="8" borderId="10" xfId="0" applyFont="1" applyFill="1" applyBorder="1" applyAlignment="1" applyProtection="1">
      <alignment vertical="top"/>
      <protection hidden="1"/>
    </xf>
    <xf numFmtId="0" fontId="38" fillId="11" borderId="10" xfId="5" applyFill="1" applyBorder="1" applyAlignment="1" applyProtection="1">
      <alignment vertical="top"/>
      <protection locked="0" hidden="1"/>
    </xf>
    <xf numFmtId="0" fontId="13" fillId="17" borderId="10" xfId="0" applyFont="1" applyFill="1" applyBorder="1" applyAlignment="1" applyProtection="1">
      <alignment vertical="top"/>
      <protection hidden="1"/>
    </xf>
    <xf numFmtId="0" fontId="1" fillId="11" borderId="10" xfId="0" applyFont="1" applyFill="1" applyBorder="1" applyAlignment="1" applyProtection="1">
      <alignment vertical="top"/>
      <protection hidden="1"/>
    </xf>
    <xf numFmtId="0" fontId="6" fillId="13" borderId="10" xfId="0" applyFont="1" applyFill="1" applyBorder="1" applyAlignment="1" applyProtection="1">
      <alignment horizontal="right" vertical="center"/>
      <protection hidden="1"/>
    </xf>
    <xf numFmtId="0" fontId="6" fillId="13" borderId="10" xfId="0" applyFont="1" applyFill="1" applyBorder="1" applyAlignment="1" applyProtection="1">
      <alignment horizontal="right" vertical="top"/>
      <protection hidden="1"/>
    </xf>
    <xf numFmtId="0" fontId="1" fillId="12" borderId="10" xfId="0" applyFont="1" applyFill="1" applyBorder="1" applyAlignment="1" applyProtection="1">
      <alignment vertical="center"/>
      <protection locked="0" hidden="1"/>
    </xf>
    <xf numFmtId="0" fontId="38" fillId="11" borderId="10" xfId="5" applyFill="1" applyBorder="1" applyAlignment="1" applyProtection="1">
      <alignment vertical="top"/>
      <protection hidden="1"/>
    </xf>
    <xf numFmtId="0" fontId="1" fillId="11" borderId="10" xfId="0" applyFont="1" applyFill="1" applyBorder="1" applyAlignment="1" applyProtection="1">
      <alignment vertical="center"/>
      <protection hidden="1"/>
    </xf>
    <xf numFmtId="0" fontId="32" fillId="12" borderId="10" xfId="0" applyFont="1" applyFill="1" applyBorder="1" applyAlignment="1" applyProtection="1">
      <alignment vertical="center"/>
      <protection locked="0" hidden="1"/>
    </xf>
    <xf numFmtId="0" fontId="1" fillId="13" borderId="10" xfId="0" applyFont="1" applyFill="1" applyBorder="1" applyAlignment="1" applyProtection="1">
      <alignment vertical="top"/>
      <protection hidden="1"/>
    </xf>
    <xf numFmtId="0" fontId="1" fillId="13" borderId="10" xfId="0" applyFont="1" applyFill="1" applyBorder="1" applyAlignment="1" applyProtection="1">
      <alignment vertical="center"/>
      <protection hidden="1"/>
    </xf>
    <xf numFmtId="0" fontId="0" fillId="11" borderId="0" xfId="0" applyFont="1" applyFill="1" applyAlignment="1" applyProtection="1">
      <protection hidden="1"/>
    </xf>
    <xf numFmtId="0" fontId="0" fillId="11" borderId="0" xfId="0" applyFont="1" applyFill="1" applyAlignment="1" applyProtection="1">
      <alignment horizontal="left"/>
      <protection hidden="1"/>
    </xf>
    <xf numFmtId="0" fontId="3" fillId="8" borderId="0" xfId="0" applyFont="1" applyFill="1" applyAlignment="1" applyProtection="1">
      <alignment horizontal="left" vertical="top"/>
      <protection hidden="1"/>
    </xf>
    <xf numFmtId="0" fontId="16" fillId="19" borderId="10" xfId="0" applyFont="1" applyFill="1" applyBorder="1" applyAlignment="1" applyProtection="1">
      <alignment vertical="top" wrapText="1"/>
      <protection hidden="1"/>
    </xf>
    <xf numFmtId="0" fontId="38" fillId="13" borderId="10" xfId="5" applyFill="1" applyBorder="1" applyAlignment="1" applyProtection="1">
      <alignment vertical="top"/>
      <protection locked="0" hidden="1"/>
    </xf>
    <xf numFmtId="0" fontId="16" fillId="17" borderId="10" xfId="0" applyFont="1" applyFill="1" applyBorder="1" applyAlignment="1" applyProtection="1">
      <alignment vertical="top" wrapText="1"/>
      <protection hidden="1"/>
    </xf>
    <xf numFmtId="0" fontId="31" fillId="18" borderId="10" xfId="0" applyFont="1" applyFill="1" applyBorder="1" applyAlignment="1" applyProtection="1">
      <alignment horizontal="right" vertical="top" wrapText="1"/>
      <protection hidden="1"/>
    </xf>
    <xf numFmtId="0" fontId="14" fillId="11" borderId="10" xfId="0" applyFont="1" applyFill="1" applyBorder="1" applyAlignment="1" applyProtection="1">
      <alignment vertical="top" wrapText="1"/>
      <protection hidden="1"/>
    </xf>
    <xf numFmtId="0" fontId="14" fillId="11" borderId="10" xfId="0" applyFont="1" applyFill="1" applyBorder="1" applyAlignment="1" applyProtection="1">
      <alignment horizontal="left" vertical="top" wrapText="1"/>
      <protection hidden="1"/>
    </xf>
    <xf numFmtId="0" fontId="38" fillId="13" borderId="10" xfId="5" applyFill="1" applyBorder="1" applyAlignment="1" applyProtection="1">
      <alignment vertical="top"/>
      <protection hidden="1"/>
    </xf>
    <xf numFmtId="0" fontId="10" fillId="0" borderId="0" xfId="0" applyFont="1" applyAlignment="1" applyProtection="1">
      <alignment vertical="center"/>
      <protection hidden="1"/>
    </xf>
    <xf numFmtId="0" fontId="38" fillId="11" borderId="10" xfId="5" applyFill="1" applyAlignment="1" applyProtection="1">
      <alignment horizontal="left"/>
      <protection locked="0" hidden="1"/>
    </xf>
    <xf numFmtId="0" fontId="3" fillId="0" borderId="0" xfId="0" applyFont="1" applyAlignment="1" applyProtection="1">
      <alignment horizontal="left" vertical="top" wrapText="1"/>
      <protection hidden="1"/>
    </xf>
    <xf numFmtId="0" fontId="3" fillId="0" borderId="0" xfId="0" applyFont="1" applyAlignment="1" applyProtection="1">
      <alignment vertical="top"/>
      <protection hidden="1"/>
    </xf>
    <xf numFmtId="0" fontId="15" fillId="19" borderId="17" xfId="0" applyFont="1" applyFill="1" applyBorder="1" applyAlignment="1" applyProtection="1">
      <alignment vertical="center"/>
      <protection hidden="1"/>
    </xf>
    <xf numFmtId="0" fontId="15" fillId="19" borderId="10" xfId="0" applyFont="1" applyFill="1" applyBorder="1" applyAlignment="1" applyProtection="1">
      <alignment vertical="center"/>
      <protection hidden="1"/>
    </xf>
    <xf numFmtId="0" fontId="3" fillId="8" borderId="11" xfId="0" applyFont="1" applyFill="1" applyBorder="1" applyAlignment="1" applyProtection="1">
      <alignment vertical="top"/>
      <protection hidden="1"/>
    </xf>
    <xf numFmtId="0" fontId="3" fillId="8" borderId="11" xfId="0" applyFont="1" applyFill="1" applyBorder="1" applyAlignment="1" applyProtection="1">
      <alignment horizontal="left" vertical="top" wrapText="1"/>
      <protection hidden="1"/>
    </xf>
    <xf numFmtId="0" fontId="15" fillId="17" borderId="10" xfId="0" applyFont="1" applyFill="1" applyBorder="1" applyAlignment="1" applyProtection="1">
      <alignment vertical="center"/>
      <protection hidden="1"/>
    </xf>
    <xf numFmtId="0" fontId="3" fillId="14" borderId="10" xfId="0" applyFont="1" applyFill="1" applyBorder="1" applyAlignment="1" applyProtection="1">
      <alignment horizontal="left" vertical="top" wrapText="1"/>
      <protection hidden="1"/>
    </xf>
    <xf numFmtId="0" fontId="3" fillId="11" borderId="10" xfId="0" applyFont="1" applyFill="1" applyBorder="1" applyAlignment="1" applyProtection="1">
      <alignment horizontal="left" vertical="center" wrapText="1"/>
      <protection hidden="1"/>
    </xf>
    <xf numFmtId="0" fontId="2" fillId="2" borderId="14" xfId="0" applyFont="1" applyFill="1" applyBorder="1" applyAlignment="1" applyProtection="1">
      <alignment horizontal="right" vertical="top"/>
      <protection hidden="1"/>
    </xf>
    <xf numFmtId="0" fontId="3" fillId="0" borderId="3" xfId="0" applyFont="1" applyBorder="1" applyAlignment="1" applyProtection="1">
      <alignment horizontal="left" vertical="top" wrapText="1"/>
      <protection hidden="1"/>
    </xf>
    <xf numFmtId="0" fontId="2" fillId="2" borderId="3" xfId="0" applyFont="1" applyFill="1" applyBorder="1" applyAlignment="1" applyProtection="1">
      <alignment horizontal="right" vertical="top"/>
      <protection hidden="1"/>
    </xf>
    <xf numFmtId="0" fontId="2" fillId="2" borderId="10" xfId="0" applyFont="1" applyFill="1" applyBorder="1" applyAlignment="1" applyProtection="1">
      <alignment horizontal="right" vertical="top"/>
      <protection hidden="1"/>
    </xf>
    <xf numFmtId="0" fontId="12" fillId="20" borderId="10" xfId="0" applyFont="1" applyFill="1" applyBorder="1" applyAlignment="1" applyProtection="1">
      <alignment vertical="top"/>
      <protection hidden="1"/>
    </xf>
    <xf numFmtId="0" fontId="1" fillId="0" borderId="20" xfId="0" applyFont="1" applyBorder="1" applyAlignment="1" applyProtection="1">
      <alignment vertical="top"/>
      <protection hidden="1"/>
    </xf>
    <xf numFmtId="0" fontId="45" fillId="13" borderId="10" xfId="0" applyFont="1" applyFill="1" applyBorder="1" applyAlignment="1" applyProtection="1">
      <alignment horizontal="left" vertical="top"/>
      <protection hidden="1"/>
    </xf>
    <xf numFmtId="0" fontId="17" fillId="13" borderId="10" xfId="0" applyFont="1" applyFill="1" applyBorder="1" applyAlignment="1" applyProtection="1">
      <alignment horizontal="right" vertical="top"/>
      <protection hidden="1"/>
    </xf>
    <xf numFmtId="0" fontId="1" fillId="11" borderId="10" xfId="0" applyFont="1" applyFill="1" applyBorder="1" applyAlignment="1" applyProtection="1">
      <protection hidden="1"/>
    </xf>
    <xf numFmtId="0" fontId="1" fillId="11" borderId="10" xfId="0" applyFont="1" applyFill="1" applyBorder="1" applyAlignment="1" applyProtection="1">
      <alignment wrapText="1"/>
      <protection hidden="1"/>
    </xf>
    <xf numFmtId="0" fontId="12" fillId="21" borderId="10" xfId="0" applyFont="1" applyFill="1" applyBorder="1" applyAlignment="1" applyProtection="1">
      <alignment vertical="top"/>
      <protection hidden="1"/>
    </xf>
    <xf numFmtId="0" fontId="1" fillId="13" borderId="10" xfId="0" applyFont="1" applyFill="1" applyBorder="1" applyAlignment="1" applyProtection="1">
      <alignment horizontal="right" vertical="top"/>
      <protection hidden="1"/>
    </xf>
    <xf numFmtId="0" fontId="31" fillId="13" borderId="10" xfId="0" applyFont="1" applyFill="1" applyBorder="1" applyAlignment="1" applyProtection="1">
      <alignment vertical="top"/>
      <protection hidden="1"/>
    </xf>
    <xf numFmtId="0" fontId="1" fillId="11" borderId="10" xfId="0" applyFont="1" applyFill="1" applyBorder="1" applyAlignment="1" applyProtection="1">
      <alignment horizontal="left" vertical="top"/>
      <protection hidden="1"/>
    </xf>
    <xf numFmtId="0" fontId="32" fillId="13" borderId="10" xfId="0" applyFont="1" applyFill="1" applyBorder="1" applyAlignment="1" applyProtection="1">
      <alignment horizontal="right" vertical="top"/>
      <protection hidden="1"/>
    </xf>
    <xf numFmtId="167" fontId="3" fillId="3" borderId="21" xfId="0" applyNumberFormat="1" applyFont="1" applyFill="1" applyBorder="1" applyAlignment="1" applyProtection="1">
      <alignment horizontal="left" vertical="top" wrapText="1"/>
      <protection locked="0" hidden="1"/>
    </xf>
    <xf numFmtId="167" fontId="3" fillId="3" borderId="21" xfId="6" applyNumberFormat="1" applyFont="1" applyFill="1" applyBorder="1" applyAlignment="1" applyProtection="1">
      <alignment horizontal="left" vertical="top" wrapText="1"/>
      <protection locked="0" hidden="1"/>
    </xf>
    <xf numFmtId="9" fontId="3" fillId="3" borderId="21" xfId="0" applyNumberFormat="1" applyFont="1" applyFill="1" applyBorder="1" applyAlignment="1" applyProtection="1">
      <alignment horizontal="left" vertical="top" wrapText="1"/>
      <protection locked="0" hidden="1"/>
    </xf>
    <xf numFmtId="0" fontId="3" fillId="12" borderId="10" xfId="0" applyFont="1" applyFill="1" applyBorder="1" applyAlignment="1" applyProtection="1">
      <alignment horizontal="left" vertical="top" wrapText="1"/>
      <protection locked="0" hidden="1"/>
    </xf>
    <xf numFmtId="0" fontId="1" fillId="10" borderId="10" xfId="0" applyFont="1" applyFill="1" applyBorder="1" applyAlignment="1" applyProtection="1">
      <alignment vertical="top"/>
      <protection hidden="1"/>
    </xf>
    <xf numFmtId="0" fontId="47" fillId="11" borderId="10" xfId="0" applyFont="1" applyFill="1" applyBorder="1" applyAlignment="1" applyProtection="1">
      <alignment vertical="center"/>
      <protection hidden="1"/>
    </xf>
    <xf numFmtId="0" fontId="1" fillId="0" borderId="10" xfId="0" applyFont="1" applyFill="1" applyBorder="1" applyAlignment="1" applyProtection="1">
      <alignment vertical="top"/>
      <protection hidden="1"/>
    </xf>
    <xf numFmtId="167" fontId="3" fillId="12" borderId="10" xfId="0" applyNumberFormat="1" applyFont="1" applyFill="1" applyBorder="1" applyAlignment="1" applyProtection="1">
      <alignment horizontal="left" vertical="top" wrapText="1"/>
      <protection locked="0" hidden="1"/>
    </xf>
    <xf numFmtId="0" fontId="1" fillId="14" borderId="10" xfId="0" applyFont="1" applyFill="1" applyBorder="1" applyAlignment="1" applyProtection="1">
      <alignment horizontal="left" vertical="top" wrapText="1"/>
      <protection hidden="1"/>
    </xf>
    <xf numFmtId="0" fontId="24" fillId="11" borderId="10" xfId="0" applyFont="1" applyFill="1" applyBorder="1" applyAlignment="1" applyProtection="1">
      <protection hidden="1"/>
    </xf>
    <xf numFmtId="0" fontId="62" fillId="13" borderId="10" xfId="0" applyFont="1" applyFill="1" applyBorder="1" applyAlignment="1" applyProtection="1">
      <alignment horizontal="left" vertical="top"/>
      <protection hidden="1"/>
    </xf>
    <xf numFmtId="0" fontId="62" fillId="13" borderId="10" xfId="0" applyFont="1" applyFill="1" applyBorder="1" applyAlignment="1" applyProtection="1">
      <alignment horizontal="left" vertical="top" wrapText="1"/>
      <protection hidden="1"/>
    </xf>
    <xf numFmtId="0" fontId="1" fillId="11" borderId="10" xfId="0" applyFont="1" applyFill="1" applyBorder="1" applyAlignment="1" applyProtection="1">
      <alignment horizontal="left" vertical="top" wrapText="1"/>
      <protection hidden="1"/>
    </xf>
    <xf numFmtId="0" fontId="3" fillId="11" borderId="50" xfId="0" applyFont="1" applyFill="1" applyBorder="1" applyAlignment="1" applyProtection="1">
      <alignment vertical="top"/>
      <protection hidden="1"/>
    </xf>
    <xf numFmtId="9" fontId="2" fillId="25" borderId="34" xfId="6" applyFont="1" applyFill="1" applyBorder="1" applyAlignment="1" applyProtection="1">
      <alignment horizontal="center" vertical="center"/>
      <protection hidden="1"/>
    </xf>
    <xf numFmtId="0" fontId="61" fillId="11" borderId="10" xfId="0" applyFont="1" applyFill="1" applyBorder="1" applyAlignment="1" applyProtection="1">
      <alignment vertical="top" wrapText="1"/>
      <protection hidden="1"/>
    </xf>
    <xf numFmtId="0" fontId="61" fillId="11" borderId="46" xfId="0" applyFont="1" applyFill="1" applyBorder="1" applyAlignment="1" applyProtection="1">
      <alignment vertical="top" wrapText="1"/>
      <protection hidden="1"/>
    </xf>
    <xf numFmtId="0" fontId="41" fillId="17" borderId="10" xfId="0" applyFont="1" applyFill="1" applyBorder="1" applyAlignment="1" applyProtection="1">
      <alignment horizontal="left" vertical="top" wrapText="1"/>
      <protection hidden="1"/>
    </xf>
    <xf numFmtId="0" fontId="40" fillId="8" borderId="0" xfId="0" applyFont="1" applyFill="1" applyAlignment="1" applyProtection="1">
      <alignment horizontal="left" vertical="center" wrapText="1"/>
      <protection hidden="1"/>
    </xf>
    <xf numFmtId="0" fontId="0" fillId="11" borderId="10" xfId="0" applyFont="1" applyFill="1" applyBorder="1" applyAlignment="1" applyProtection="1">
      <protection hidden="1"/>
    </xf>
    <xf numFmtId="0" fontId="10" fillId="13" borderId="10" xfId="0" applyFont="1" applyFill="1" applyBorder="1" applyAlignment="1" applyProtection="1">
      <alignment vertical="center" wrapText="1"/>
      <protection hidden="1"/>
    </xf>
    <xf numFmtId="0" fontId="3" fillId="11" borderId="10" xfId="0" applyFont="1" applyFill="1" applyBorder="1" applyAlignment="1" applyProtection="1">
      <alignment horizontal="left" vertical="top" wrapText="1"/>
      <protection hidden="1"/>
    </xf>
    <xf numFmtId="0" fontId="31" fillId="13" borderId="10" xfId="0" applyFont="1" applyFill="1" applyBorder="1" applyAlignment="1">
      <alignment horizontal="left" vertical="top" wrapText="1"/>
    </xf>
    <xf numFmtId="0" fontId="64" fillId="0" borderId="10" xfId="0" applyFont="1" applyBorder="1" applyAlignment="1">
      <alignment horizontal="right"/>
    </xf>
    <xf numFmtId="0" fontId="4" fillId="0" borderId="10" xfId="0" applyFont="1" applyBorder="1" applyAlignment="1"/>
    <xf numFmtId="0" fontId="1" fillId="0" borderId="10" xfId="0" applyFont="1" applyBorder="1" applyAlignment="1">
      <alignment horizontal="right"/>
    </xf>
    <xf numFmtId="0" fontId="23" fillId="0" borderId="0" xfId="0" applyFont="1" applyAlignment="1">
      <alignment horizontal="left"/>
    </xf>
    <xf numFmtId="0" fontId="65" fillId="0" borderId="0" xfId="0" applyFont="1" applyAlignment="1">
      <alignment horizontal="left"/>
    </xf>
    <xf numFmtId="0" fontId="46" fillId="11" borderId="10" xfId="0" applyFont="1" applyFill="1" applyBorder="1" applyAlignment="1" applyProtection="1">
      <alignment vertical="top" wrapText="1"/>
      <protection hidden="1"/>
    </xf>
    <xf numFmtId="0" fontId="65" fillId="17" borderId="10" xfId="0" applyFont="1" applyFill="1" applyBorder="1" applyAlignment="1" applyProtection="1">
      <alignment vertical="top"/>
      <protection hidden="1"/>
    </xf>
    <xf numFmtId="0" fontId="66" fillId="11" borderId="10" xfId="0" applyFont="1" applyFill="1" applyBorder="1" applyAlignment="1" applyProtection="1">
      <alignment vertical="top"/>
      <protection hidden="1"/>
    </xf>
    <xf numFmtId="0" fontId="12" fillId="7" borderId="14" xfId="0" applyFont="1" applyFill="1" applyBorder="1" applyAlignment="1">
      <alignment vertical="center"/>
    </xf>
    <xf numFmtId="0" fontId="71" fillId="0" borderId="0" xfId="0" applyFont="1" applyAlignment="1"/>
    <xf numFmtId="0" fontId="48" fillId="0" borderId="10" xfId="0" applyFont="1" applyFill="1" applyBorder="1" applyAlignment="1" applyProtection="1">
      <alignment horizontal="left" vertical="center"/>
      <protection hidden="1"/>
    </xf>
    <xf numFmtId="0" fontId="15" fillId="0" borderId="10" xfId="0" applyFont="1" applyFill="1" applyBorder="1" applyAlignment="1" applyProtection="1">
      <alignment horizontal="left" vertical="center"/>
      <protection hidden="1"/>
    </xf>
    <xf numFmtId="0" fontId="3" fillId="0" borderId="2" xfId="0" applyFont="1" applyFill="1" applyBorder="1" applyAlignment="1">
      <alignment vertical="top"/>
    </xf>
    <xf numFmtId="0" fontId="32" fillId="0" borderId="10" xfId="0" applyFont="1" applyFill="1" applyBorder="1" applyAlignment="1" applyProtection="1">
      <alignment horizontal="left" vertical="top" wrapText="1"/>
      <protection hidden="1"/>
    </xf>
    <xf numFmtId="0" fontId="3" fillId="0" borderId="10" xfId="0" applyFont="1" applyFill="1" applyBorder="1" applyAlignment="1" applyProtection="1">
      <alignment horizontal="left" vertical="top" wrapText="1"/>
      <protection hidden="1"/>
    </xf>
    <xf numFmtId="169" fontId="3" fillId="3" borderId="21" xfId="0" applyNumberFormat="1" applyFont="1" applyFill="1" applyBorder="1" applyAlignment="1" applyProtection="1">
      <alignment vertical="center" wrapText="1"/>
      <protection locked="0" hidden="1"/>
    </xf>
    <xf numFmtId="169" fontId="22" fillId="31" borderId="45" xfId="0" applyNumberFormat="1" applyFont="1" applyFill="1" applyBorder="1" applyAlignment="1" applyProtection="1">
      <alignment horizontal="right" vertical="center"/>
      <protection hidden="1"/>
    </xf>
    <xf numFmtId="169" fontId="25" fillId="31" borderId="45" xfId="0" applyNumberFormat="1" applyFont="1" applyFill="1" applyBorder="1" applyAlignment="1" applyProtection="1">
      <alignment horizontal="right" vertical="center"/>
      <protection hidden="1"/>
    </xf>
    <xf numFmtId="169" fontId="22" fillId="33" borderId="45" xfId="0" applyNumberFormat="1" applyFont="1" applyFill="1" applyBorder="1" applyAlignment="1" applyProtection="1">
      <alignment horizontal="right" vertical="center"/>
      <protection hidden="1"/>
    </xf>
    <xf numFmtId="169" fontId="25" fillId="33" borderId="45" xfId="0" applyNumberFormat="1" applyFont="1" applyFill="1" applyBorder="1" applyAlignment="1" applyProtection="1">
      <alignment horizontal="right" vertical="center"/>
      <protection hidden="1"/>
    </xf>
    <xf numFmtId="169" fontId="22" fillId="3" borderId="56" xfId="0" applyNumberFormat="1" applyFont="1" applyFill="1" applyBorder="1" applyAlignment="1" applyProtection="1">
      <alignment horizontal="right" vertical="center"/>
      <protection locked="0" hidden="1"/>
    </xf>
    <xf numFmtId="169" fontId="22" fillId="33" borderId="47" xfId="0" applyNumberFormat="1" applyFont="1" applyFill="1" applyBorder="1" applyAlignment="1" applyProtection="1">
      <alignment horizontal="right" vertical="center"/>
      <protection hidden="1"/>
    </xf>
    <xf numFmtId="169" fontId="43" fillId="41" borderId="61" xfId="0" applyNumberFormat="1" applyFont="1" applyFill="1" applyBorder="1" applyAlignment="1" applyProtection="1">
      <alignment horizontal="right" vertical="center"/>
      <protection hidden="1"/>
    </xf>
    <xf numFmtId="169" fontId="43" fillId="56" borderId="63" xfId="0" applyNumberFormat="1" applyFont="1" applyFill="1" applyBorder="1" applyAlignment="1" applyProtection="1">
      <alignment horizontal="right" vertical="center"/>
      <protection hidden="1"/>
    </xf>
    <xf numFmtId="0" fontId="59" fillId="0" borderId="0" xfId="1" applyFont="1" applyAlignment="1" applyProtection="1">
      <protection locked="0"/>
    </xf>
    <xf numFmtId="0" fontId="3" fillId="11" borderId="10" xfId="0" applyFont="1" applyFill="1" applyBorder="1" applyAlignment="1" applyProtection="1">
      <alignment horizontal="left" vertical="top" wrapText="1"/>
      <protection hidden="1"/>
    </xf>
    <xf numFmtId="0" fontId="12" fillId="7" borderId="14" xfId="0" applyFont="1" applyFill="1" applyBorder="1" applyAlignment="1" applyProtection="1">
      <alignment vertical="center"/>
      <protection hidden="1"/>
    </xf>
    <xf numFmtId="0" fontId="1" fillId="13" borderId="10" xfId="0" applyFont="1" applyFill="1" applyBorder="1" applyAlignment="1" applyProtection="1">
      <alignment horizontal="left" vertical="top"/>
      <protection hidden="1"/>
    </xf>
    <xf numFmtId="0" fontId="29" fillId="11" borderId="10" xfId="1" applyFont="1" applyFill="1" applyBorder="1" applyAlignment="1" applyProtection="1">
      <alignment horizontal="left" vertical="center"/>
      <protection locked="0" hidden="1"/>
    </xf>
    <xf numFmtId="0" fontId="2" fillId="0" borderId="10" xfId="0" applyFont="1" applyFill="1" applyBorder="1" applyAlignment="1" applyProtection="1">
      <alignment horizontal="right" vertical="top"/>
      <protection hidden="1"/>
    </xf>
    <xf numFmtId="0" fontId="0" fillId="0" borderId="0" xfId="0" applyFont="1" applyFill="1" applyAlignment="1" applyProtection="1">
      <protection hidden="1"/>
    </xf>
    <xf numFmtId="0" fontId="46" fillId="11" borderId="0" xfId="0" applyFont="1" applyFill="1" applyAlignment="1" applyProtection="1">
      <alignment vertical="center" wrapText="1"/>
      <protection hidden="1"/>
    </xf>
    <xf numFmtId="0" fontId="24" fillId="11" borderId="0" xfId="0" applyFont="1" applyFill="1" applyAlignment="1" applyProtection="1">
      <alignment horizontal="right" vertical="center"/>
      <protection hidden="1"/>
    </xf>
    <xf numFmtId="0" fontId="38" fillId="0" borderId="10" xfId="5" applyFill="1" applyBorder="1" applyAlignment="1" applyProtection="1">
      <alignment vertical="top"/>
      <protection hidden="1"/>
    </xf>
    <xf numFmtId="0" fontId="0" fillId="0" borderId="10" xfId="0" applyFont="1" applyFill="1" applyBorder="1" applyAlignment="1" applyProtection="1">
      <protection hidden="1"/>
    </xf>
    <xf numFmtId="0" fontId="10" fillId="0" borderId="10" xfId="0" applyFont="1" applyFill="1" applyBorder="1" applyAlignment="1" applyProtection="1">
      <alignment vertical="center" wrapText="1"/>
      <protection hidden="1"/>
    </xf>
    <xf numFmtId="0" fontId="10" fillId="0" borderId="10" xfId="0" applyFont="1" applyFill="1" applyBorder="1" applyAlignment="1" applyProtection="1">
      <alignment horizontal="left" vertical="center" wrapText="1"/>
      <protection hidden="1"/>
    </xf>
    <xf numFmtId="0" fontId="3" fillId="0" borderId="1" xfId="0" applyFont="1" applyFill="1" applyBorder="1" applyAlignment="1">
      <alignment vertical="top"/>
    </xf>
    <xf numFmtId="0" fontId="3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1" fillId="3" borderId="21" xfId="0" applyFont="1" applyFill="1" applyBorder="1" applyAlignment="1" applyProtection="1">
      <alignment horizontal="left" vertical="top" wrapText="1"/>
      <protection locked="0" hidden="1"/>
    </xf>
    <xf numFmtId="0" fontId="46" fillId="11" borderId="0" xfId="0" applyFont="1" applyFill="1" applyAlignment="1" applyProtection="1">
      <alignment horizontal="left" vertical="top" wrapText="1"/>
      <protection hidden="1"/>
    </xf>
    <xf numFmtId="0" fontId="2" fillId="13" borderId="10" xfId="0" applyFont="1" applyFill="1" applyBorder="1" applyAlignment="1" applyProtection="1">
      <alignment horizontal="right" vertical="top" wrapText="1"/>
      <protection hidden="1"/>
    </xf>
    <xf numFmtId="0" fontId="0" fillId="11" borderId="10" xfId="0" applyFont="1" applyFill="1" applyBorder="1" applyAlignment="1" applyProtection="1">
      <protection hidden="1"/>
    </xf>
    <xf numFmtId="0" fontId="3" fillId="11" borderId="10" xfId="0" applyFont="1" applyFill="1" applyBorder="1" applyAlignment="1" applyProtection="1">
      <alignment horizontal="left" vertical="top" wrapText="1"/>
      <protection hidden="1"/>
    </xf>
    <xf numFmtId="0" fontId="29" fillId="11" borderId="10" xfId="5" applyFont="1" applyFill="1" applyBorder="1" applyAlignment="1" applyProtection="1">
      <alignment vertical="top"/>
      <protection locked="0" hidden="1"/>
    </xf>
    <xf numFmtId="0" fontId="36" fillId="0" borderId="20" xfId="0" applyFont="1" applyBorder="1" applyAlignment="1" applyProtection="1">
      <alignment vertical="top"/>
      <protection hidden="1"/>
    </xf>
    <xf numFmtId="0" fontId="1" fillId="8" borderId="10" xfId="0" applyFont="1" applyFill="1" applyBorder="1" applyAlignment="1" applyProtection="1">
      <alignment vertical="top" wrapText="1"/>
      <protection hidden="1"/>
    </xf>
    <xf numFmtId="0" fontId="0" fillId="34" borderId="34" xfId="0" applyFont="1" applyFill="1" applyBorder="1" applyAlignment="1" applyProtection="1">
      <alignment horizontal="right" vertical="center"/>
      <protection hidden="1"/>
    </xf>
    <xf numFmtId="0" fontId="3" fillId="0" borderId="10" xfId="0" applyFont="1" applyFill="1" applyBorder="1" applyAlignment="1" applyProtection="1">
      <alignment horizontal="left" vertical="top"/>
      <protection hidden="1"/>
    </xf>
    <xf numFmtId="0" fontId="0" fillId="0" borderId="0" xfId="0" applyFont="1" applyFill="1" applyAlignment="1" applyProtection="1">
      <alignment horizontal="left"/>
      <protection hidden="1"/>
    </xf>
    <xf numFmtId="0" fontId="46" fillId="11" borderId="10" xfId="0" applyFont="1" applyFill="1" applyBorder="1" applyAlignment="1" applyProtection="1">
      <alignment horizontal="left" vertical="top" wrapText="1"/>
      <protection hidden="1"/>
    </xf>
    <xf numFmtId="0" fontId="42" fillId="11" borderId="0" xfId="0" applyFont="1" applyFill="1" applyAlignment="1" applyProtection="1">
      <alignment horizontal="right" vertical="top"/>
      <protection hidden="1"/>
    </xf>
    <xf numFmtId="0" fontId="23" fillId="11" borderId="0" xfId="0" applyFont="1" applyFill="1" applyAlignment="1" applyProtection="1">
      <alignment horizontal="right" vertical="top"/>
      <protection hidden="1"/>
    </xf>
    <xf numFmtId="0" fontId="24" fillId="11" borderId="0" xfId="0" applyFont="1" applyFill="1" applyAlignment="1" applyProtection="1">
      <alignment horizontal="right" vertical="top"/>
      <protection hidden="1"/>
    </xf>
    <xf numFmtId="0" fontId="73" fillId="11" borderId="10" xfId="0" applyFont="1" applyFill="1" applyBorder="1" applyAlignment="1" applyProtection="1">
      <alignment horizontal="right" vertical="top" wrapText="1"/>
      <protection hidden="1"/>
    </xf>
    <xf numFmtId="0" fontId="24" fillId="0" borderId="0" xfId="0" applyFont="1" applyAlignment="1"/>
    <xf numFmtId="0" fontId="23" fillId="0" borderId="0" xfId="0" applyFont="1" applyAlignment="1">
      <alignment horizontal="right"/>
    </xf>
    <xf numFmtId="0" fontId="62" fillId="11" borderId="10" xfId="0" applyFont="1" applyFill="1" applyBorder="1" applyAlignment="1" applyProtection="1">
      <alignment vertical="top" wrapText="1"/>
      <protection hidden="1"/>
    </xf>
    <xf numFmtId="0" fontId="12" fillId="30" borderId="34" xfId="0" applyFont="1" applyFill="1" applyBorder="1" applyAlignment="1" applyProtection="1">
      <alignment horizontal="center" vertical="center"/>
      <protection hidden="1"/>
    </xf>
    <xf numFmtId="0" fontId="0" fillId="0" borderId="0" xfId="0" applyFont="1" applyAlignment="1">
      <alignment vertical="center"/>
    </xf>
    <xf numFmtId="0" fontId="12" fillId="30" borderId="45" xfId="0" applyFont="1" applyFill="1" applyBorder="1" applyAlignment="1" applyProtection="1">
      <alignment horizontal="center" vertical="center"/>
      <protection hidden="1"/>
    </xf>
    <xf numFmtId="0" fontId="12" fillId="30" borderId="49" xfId="0" applyFont="1" applyFill="1" applyBorder="1" applyAlignment="1" applyProtection="1">
      <alignment horizontal="center" vertical="center"/>
      <protection hidden="1"/>
    </xf>
    <xf numFmtId="0" fontId="12" fillId="30" borderId="48" xfId="0" applyFont="1" applyFill="1" applyBorder="1" applyAlignment="1" applyProtection="1">
      <alignment horizontal="center" vertical="center"/>
      <protection hidden="1"/>
    </xf>
    <xf numFmtId="0" fontId="3" fillId="11" borderId="10" xfId="0" applyFont="1" applyFill="1" applyBorder="1" applyAlignment="1" applyProtection="1">
      <alignment vertical="center"/>
      <protection hidden="1"/>
    </xf>
    <xf numFmtId="0" fontId="3" fillId="3" borderId="21" xfId="0" applyFont="1" applyFill="1" applyBorder="1" applyAlignment="1" applyProtection="1">
      <alignment vertical="center" wrapText="1"/>
      <protection locked="0" hidden="1"/>
    </xf>
    <xf numFmtId="0" fontId="0" fillId="0" borderId="10" xfId="0" applyFont="1" applyBorder="1" applyAlignment="1">
      <alignment vertical="center"/>
    </xf>
    <xf numFmtId="168" fontId="53" fillId="34" borderId="34" xfId="7" applyNumberFormat="1" applyFont="1" applyFill="1" applyBorder="1" applyAlignment="1" applyProtection="1">
      <alignment horizontal="right" vertical="center"/>
      <protection hidden="1"/>
    </xf>
    <xf numFmtId="169" fontId="0" fillId="34" borderId="34" xfId="7" applyNumberFormat="1" applyFont="1" applyFill="1" applyBorder="1" applyAlignment="1" applyProtection="1">
      <alignment vertical="center"/>
      <protection hidden="1"/>
    </xf>
    <xf numFmtId="167" fontId="22" fillId="3" borderId="55" xfId="6" applyNumberFormat="1" applyFont="1" applyFill="1" applyBorder="1" applyAlignment="1" applyProtection="1">
      <alignment vertical="center"/>
      <protection locked="0" hidden="1"/>
    </xf>
    <xf numFmtId="167" fontId="22" fillId="32" borderId="76" xfId="0" applyNumberFormat="1" applyFont="1" applyFill="1" applyBorder="1" applyAlignment="1" applyProtection="1">
      <alignment vertical="center"/>
      <protection hidden="1"/>
    </xf>
    <xf numFmtId="167" fontId="22" fillId="32" borderId="47" xfId="0" applyNumberFormat="1" applyFont="1" applyFill="1" applyBorder="1" applyAlignment="1" applyProtection="1">
      <alignment vertical="center"/>
      <protection hidden="1"/>
    </xf>
    <xf numFmtId="0" fontId="0" fillId="0" borderId="77" xfId="0" applyFont="1" applyBorder="1" applyAlignment="1"/>
    <xf numFmtId="169" fontId="23" fillId="35" borderId="34" xfId="0" applyNumberFormat="1" applyFont="1" applyFill="1" applyBorder="1" applyAlignment="1">
      <alignment horizontal="right" vertical="center" indent="2"/>
    </xf>
    <xf numFmtId="169" fontId="24" fillId="37" borderId="49" xfId="0" applyNumberFormat="1" applyFont="1" applyFill="1" applyBorder="1" applyAlignment="1">
      <alignment horizontal="right" vertical="center" indent="2"/>
    </xf>
    <xf numFmtId="169" fontId="23" fillId="34" borderId="34" xfId="0" applyNumberFormat="1" applyFont="1" applyFill="1" applyBorder="1" applyAlignment="1">
      <alignment horizontal="right" vertical="center" indent="2"/>
    </xf>
    <xf numFmtId="169" fontId="2" fillId="38" borderId="52" xfId="0" applyNumberFormat="1" applyFont="1" applyFill="1" applyBorder="1" applyAlignment="1">
      <alignment horizontal="right" vertical="center" indent="2"/>
    </xf>
    <xf numFmtId="169" fontId="24" fillId="38" borderId="49" xfId="0" applyNumberFormat="1" applyFont="1" applyFill="1" applyBorder="1" applyAlignment="1">
      <alignment horizontal="right" vertical="center" indent="2"/>
    </xf>
    <xf numFmtId="169" fontId="2" fillId="37" borderId="52" xfId="0" applyNumberFormat="1" applyFont="1" applyFill="1" applyBorder="1" applyAlignment="1">
      <alignment horizontal="right" vertical="center" indent="2"/>
    </xf>
    <xf numFmtId="169" fontId="23" fillId="45" borderId="59" xfId="0" applyNumberFormat="1" applyFont="1" applyFill="1" applyBorder="1" applyAlignment="1">
      <alignment horizontal="right" vertical="center" indent="2"/>
    </xf>
    <xf numFmtId="169" fontId="2" fillId="46" borderId="50" xfId="0" applyNumberFormat="1" applyFont="1" applyFill="1" applyBorder="1" applyAlignment="1">
      <alignment horizontal="right" vertical="center" indent="2"/>
    </xf>
    <xf numFmtId="169" fontId="43" fillId="41" borderId="61" xfId="0" applyNumberFormat="1" applyFont="1" applyFill="1" applyBorder="1" applyAlignment="1">
      <alignment horizontal="right" vertical="center" indent="2"/>
    </xf>
    <xf numFmtId="169" fontId="43" fillId="54" borderId="63" xfId="0" applyNumberFormat="1" applyFont="1" applyFill="1" applyBorder="1" applyAlignment="1">
      <alignment horizontal="right" vertical="center" indent="2"/>
    </xf>
    <xf numFmtId="169" fontId="23" fillId="35" borderId="34" xfId="0" applyNumberFormat="1" applyFont="1" applyFill="1" applyBorder="1" applyAlignment="1">
      <alignment horizontal="right" vertical="center"/>
    </xf>
    <xf numFmtId="169" fontId="24" fillId="37" borderId="49" xfId="0" applyNumberFormat="1" applyFont="1" applyFill="1" applyBorder="1" applyAlignment="1">
      <alignment horizontal="right" vertical="center"/>
    </xf>
    <xf numFmtId="169" fontId="23" fillId="34" borderId="34" xfId="0" applyNumberFormat="1" applyFont="1" applyFill="1" applyBorder="1" applyAlignment="1">
      <alignment horizontal="right" vertical="center"/>
    </xf>
    <xf numFmtId="169" fontId="2" fillId="38" borderId="52" xfId="0" applyNumberFormat="1" applyFont="1" applyFill="1" applyBorder="1" applyAlignment="1">
      <alignment horizontal="right" vertical="center"/>
    </xf>
    <xf numFmtId="0" fontId="2" fillId="11" borderId="10" xfId="0" applyFont="1" applyFill="1" applyBorder="1" applyAlignment="1" applyProtection="1">
      <alignment horizontal="left" vertical="top" wrapText="1"/>
      <protection hidden="1"/>
    </xf>
    <xf numFmtId="169" fontId="6" fillId="26" borderId="70" xfId="0" applyNumberFormat="1" applyFont="1" applyFill="1" applyBorder="1" applyAlignment="1" applyProtection="1">
      <alignment horizontal="center" vertical="center"/>
      <protection hidden="1"/>
    </xf>
    <xf numFmtId="171" fontId="6" fillId="52" borderId="54" xfId="0" applyNumberFormat="1" applyFont="1" applyFill="1" applyBorder="1" applyAlignment="1">
      <alignment horizontal="center" vertical="center"/>
    </xf>
    <xf numFmtId="0" fontId="9" fillId="0" borderId="8" xfId="0" applyFont="1" applyBorder="1" applyAlignment="1">
      <alignment wrapText="1"/>
    </xf>
    <xf numFmtId="0" fontId="26" fillId="11" borderId="10" xfId="0" applyFont="1" applyFill="1" applyBorder="1" applyAlignment="1" applyProtection="1">
      <alignment vertical="center" wrapText="1"/>
      <protection hidden="1"/>
    </xf>
    <xf numFmtId="167" fontId="2" fillId="14" borderId="34" xfId="6" applyNumberFormat="1" applyFont="1" applyFill="1" applyBorder="1" applyAlignment="1" applyProtection="1">
      <alignment horizontal="center" vertical="center"/>
      <protection hidden="1"/>
    </xf>
    <xf numFmtId="0" fontId="1" fillId="3" borderId="21" xfId="0" applyFont="1" applyFill="1" applyBorder="1" applyAlignment="1" applyProtection="1">
      <alignment vertical="center" wrapText="1"/>
      <protection locked="0" hidden="1"/>
    </xf>
    <xf numFmtId="0" fontId="1" fillId="3" borderId="21" xfId="0" applyFont="1" applyFill="1" applyBorder="1" applyAlignment="1" applyProtection="1">
      <alignment horizontal="left" vertical="center" wrapText="1"/>
      <protection locked="0" hidden="1"/>
    </xf>
    <xf numFmtId="0" fontId="66" fillId="17" borderId="10" xfId="0" applyFont="1" applyFill="1" applyBorder="1" applyAlignment="1" applyProtection="1">
      <alignment vertical="top"/>
      <protection hidden="1"/>
    </xf>
    <xf numFmtId="0" fontId="76" fillId="18" borderId="10" xfId="0" applyFont="1" applyFill="1" applyBorder="1" applyAlignment="1" applyProtection="1">
      <alignment vertical="top" wrapText="1"/>
      <protection hidden="1"/>
    </xf>
    <xf numFmtId="0" fontId="76"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2" fillId="13" borderId="10" xfId="0" applyFont="1" applyFill="1" applyBorder="1" applyAlignment="1" applyProtection="1">
      <alignment horizontal="right" vertical="top" wrapText="1"/>
      <protection hidden="1"/>
    </xf>
    <xf numFmtId="0" fontId="26" fillId="11" borderId="10" xfId="0" applyFont="1" applyFill="1" applyBorder="1" applyAlignment="1">
      <alignment vertical="center" wrapText="1"/>
    </xf>
    <xf numFmtId="0" fontId="2" fillId="11" borderId="10" xfId="0" applyFont="1" applyFill="1" applyBorder="1" applyAlignment="1" applyProtection="1">
      <alignment vertical="top" wrapText="1"/>
      <protection hidden="1"/>
    </xf>
    <xf numFmtId="0" fontId="2" fillId="11" borderId="50" xfId="0" applyFont="1" applyFill="1" applyBorder="1" applyAlignment="1" applyProtection="1">
      <alignment vertical="top"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10" fillId="13" borderId="10" xfId="0" applyFont="1" applyFill="1" applyBorder="1" applyAlignment="1" applyProtection="1">
      <alignment horizontal="left" vertical="center" wrapText="1"/>
      <protection hidden="1"/>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12" fillId="30" borderId="52" xfId="0" applyFont="1" applyFill="1" applyBorder="1" applyAlignment="1" applyProtection="1">
      <alignment horizontal="center" vertical="center"/>
      <protection hidden="1"/>
    </xf>
    <xf numFmtId="0" fontId="1" fillId="18" borderId="10" xfId="0" applyFont="1" applyFill="1" applyBorder="1" applyAlignment="1" applyProtection="1">
      <alignment horizontal="left" vertical="top" wrapText="1"/>
      <protection hidden="1"/>
    </xf>
    <xf numFmtId="0" fontId="3" fillId="9" borderId="10" xfId="0" applyFont="1" applyFill="1" applyBorder="1" applyAlignment="1" applyProtection="1">
      <alignment vertical="top" wrapText="1"/>
      <protection hidden="1"/>
    </xf>
    <xf numFmtId="0" fontId="2" fillId="11" borderId="10" xfId="0" applyFont="1" applyFill="1" applyBorder="1" applyAlignment="1" applyProtection="1">
      <alignment horizontal="right" vertical="top" wrapText="1"/>
      <protection hidden="1"/>
    </xf>
    <xf numFmtId="0" fontId="10" fillId="11" borderId="10" xfId="0" applyFont="1" applyFill="1" applyBorder="1" applyAlignment="1" applyProtection="1">
      <alignment horizontal="left" vertical="top" wrapText="1"/>
      <protection hidden="1"/>
    </xf>
    <xf numFmtId="0" fontId="75"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center" wrapText="1"/>
      <protection hidden="1"/>
    </xf>
    <xf numFmtId="0" fontId="69"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top" wrapText="1"/>
      <protection hidden="1"/>
    </xf>
    <xf numFmtId="0" fontId="23" fillId="0" borderId="0" xfId="0" applyFont="1" applyAlignment="1" applyProtection="1">
      <protection locked="0"/>
    </xf>
    <xf numFmtId="0" fontId="1" fillId="3" borderId="21" xfId="0" applyFont="1" applyFill="1" applyBorder="1" applyAlignment="1" applyProtection="1">
      <alignment horizontal="left" vertical="center"/>
      <protection locked="0" hidden="1"/>
    </xf>
    <xf numFmtId="14" fontId="3" fillId="62" borderId="21" xfId="0" applyNumberFormat="1" applyFont="1" applyFill="1" applyBorder="1" applyAlignment="1" applyProtection="1">
      <alignment horizontal="left" vertical="top" wrapText="1"/>
      <protection locked="0" hidden="1"/>
    </xf>
    <xf numFmtId="0" fontId="1" fillId="63" borderId="21" xfId="0" applyFont="1" applyFill="1" applyBorder="1" applyAlignment="1" applyProtection="1">
      <alignment horizontal="left" vertical="top" wrapText="1"/>
      <protection locked="0" hidden="1"/>
    </xf>
    <xf numFmtId="0" fontId="29" fillId="11" borderId="10" xfId="1" applyFill="1" applyBorder="1" applyAlignment="1" applyProtection="1">
      <alignment horizontal="left" vertical="top" wrapText="1"/>
      <protection hidden="1"/>
    </xf>
    <xf numFmtId="169" fontId="0" fillId="35" borderId="34" xfId="7" applyNumberFormat="1" applyFont="1" applyFill="1" applyBorder="1" applyAlignment="1" applyProtection="1">
      <alignment vertical="center"/>
      <protection hidden="1"/>
    </xf>
    <xf numFmtId="169" fontId="24" fillId="37" borderId="49" xfId="0" applyNumberFormat="1" applyFont="1" applyFill="1" applyBorder="1" applyAlignment="1" applyProtection="1">
      <alignment horizontal="right" vertical="center"/>
      <protection hidden="1"/>
    </xf>
    <xf numFmtId="169" fontId="2" fillId="38" borderId="52" xfId="0" applyNumberFormat="1" applyFont="1" applyFill="1" applyBorder="1" applyAlignment="1" applyProtection="1">
      <alignment horizontal="right" vertical="center"/>
      <protection hidden="1"/>
    </xf>
    <xf numFmtId="0" fontId="40" fillId="8" borderId="0" xfId="0" applyFont="1" applyFill="1" applyAlignment="1" applyProtection="1">
      <alignment vertical="center" wrapText="1"/>
      <protection hidden="1"/>
    </xf>
    <xf numFmtId="0" fontId="2" fillId="0" borderId="1" xfId="0" applyFont="1" applyBorder="1" applyAlignment="1" applyProtection="1">
      <alignment vertical="top"/>
      <protection hidden="1"/>
    </xf>
    <xf numFmtId="0" fontId="71" fillId="0" borderId="1" xfId="0" applyFont="1" applyBorder="1" applyAlignment="1" applyProtection="1">
      <alignment vertical="top"/>
      <protection hidden="1"/>
    </xf>
    <xf numFmtId="0" fontId="1" fillId="0" borderId="10" xfId="0" applyNumberFormat="1" applyFont="1" applyBorder="1" applyAlignment="1" applyProtection="1">
      <alignment vertical="center"/>
      <protection hidden="1"/>
    </xf>
    <xf numFmtId="0" fontId="46" fillId="18" borderId="10" xfId="0" applyFont="1" applyFill="1" applyBorder="1" applyAlignment="1" applyProtection="1">
      <alignment vertical="top" wrapText="1"/>
      <protection hidden="1"/>
    </xf>
    <xf numFmtId="0" fontId="10" fillId="11" borderId="10" xfId="0" applyFont="1" applyFill="1" applyBorder="1" applyAlignment="1" applyProtection="1">
      <alignment horizontal="left" vertical="center" wrapText="1"/>
      <protection hidden="1"/>
    </xf>
    <xf numFmtId="169" fontId="1" fillId="3" borderId="21" xfId="0" applyNumberFormat="1" applyFont="1" applyFill="1" applyBorder="1" applyAlignment="1" applyProtection="1">
      <alignment vertical="center" wrapText="1"/>
      <protection locked="0" hidden="1"/>
    </xf>
    <xf numFmtId="0" fontId="22" fillId="42" borderId="46" xfId="0" applyFont="1" applyFill="1" applyBorder="1" applyAlignment="1" applyProtection="1">
      <alignment horizontal="left" vertical="center"/>
      <protection hidden="1"/>
    </xf>
    <xf numFmtId="0" fontId="22" fillId="42" borderId="50" xfId="0" applyFont="1" applyFill="1" applyBorder="1" applyAlignment="1" applyProtection="1">
      <alignment horizontal="left" vertical="center"/>
      <protection hidden="1"/>
    </xf>
    <xf numFmtId="0" fontId="0" fillId="43" borderId="59" xfId="0" applyFont="1" applyFill="1" applyBorder="1" applyAlignment="1" applyProtection="1">
      <alignment horizontal="right" vertical="center"/>
      <protection hidden="1"/>
    </xf>
    <xf numFmtId="169" fontId="3" fillId="9" borderId="10" xfId="0" applyNumberFormat="1" applyFont="1" applyFill="1" applyBorder="1" applyAlignment="1" applyProtection="1">
      <alignment vertical="top" wrapText="1"/>
      <protection hidden="1"/>
    </xf>
    <xf numFmtId="169" fontId="24" fillId="39" borderId="50" xfId="0" applyNumberFormat="1" applyFont="1" applyFill="1" applyBorder="1" applyAlignment="1" applyProtection="1">
      <alignment horizontal="right" vertical="center"/>
      <protection hidden="1"/>
    </xf>
    <xf numFmtId="0" fontId="69" fillId="18" borderId="10" xfId="0" applyFont="1" applyFill="1" applyBorder="1" applyAlignment="1" applyProtection="1">
      <alignment vertical="top" wrapText="1"/>
      <protection hidden="1"/>
    </xf>
    <xf numFmtId="0" fontId="41" fillId="17" borderId="10" xfId="0" applyFont="1" applyFill="1" applyBorder="1" applyAlignment="1" applyProtection="1">
      <alignment vertical="center"/>
      <protection hidden="1"/>
    </xf>
    <xf numFmtId="0" fontId="22" fillId="58" borderId="46" xfId="0" applyFont="1" applyFill="1" applyBorder="1" applyAlignment="1" applyProtection="1">
      <alignment horizontal="left" vertical="center"/>
      <protection hidden="1"/>
    </xf>
    <xf numFmtId="0" fontId="22" fillId="58" borderId="50" xfId="0" applyFont="1" applyFill="1" applyBorder="1" applyAlignment="1" applyProtection="1">
      <alignment horizontal="left" vertical="center"/>
      <protection hidden="1"/>
    </xf>
    <xf numFmtId="0" fontId="22" fillId="58" borderId="59" xfId="0" applyFont="1" applyFill="1" applyBorder="1" applyAlignment="1" applyProtection="1">
      <alignment horizontal="right" vertical="center"/>
      <protection hidden="1"/>
    </xf>
    <xf numFmtId="168" fontId="22" fillId="42" borderId="59" xfId="0" applyNumberFormat="1" applyFont="1" applyFill="1" applyBorder="1" applyAlignment="1" applyProtection="1">
      <alignment horizontal="right" vertical="center"/>
      <protection hidden="1"/>
    </xf>
    <xf numFmtId="168" fontId="22" fillId="42" borderId="46" xfId="0" applyNumberFormat="1" applyFont="1" applyFill="1" applyBorder="1" applyAlignment="1" applyProtection="1">
      <alignment horizontal="right" vertical="center"/>
      <protection hidden="1"/>
    </xf>
    <xf numFmtId="168" fontId="25" fillId="42" borderId="46" xfId="0" applyNumberFormat="1" applyFont="1" applyFill="1" applyBorder="1" applyAlignment="1" applyProtection="1">
      <alignment horizontal="right" vertical="center"/>
      <protection hidden="1"/>
    </xf>
    <xf numFmtId="167" fontId="43" fillId="55" borderId="62" xfId="6" applyNumberFormat="1" applyFont="1" applyFill="1" applyBorder="1" applyAlignment="1" applyProtection="1">
      <alignment horizontal="right" vertical="center"/>
      <protection hidden="1"/>
    </xf>
    <xf numFmtId="169" fontId="6" fillId="60" borderId="70" xfId="0" applyNumberFormat="1" applyFont="1" applyFill="1" applyBorder="1" applyAlignment="1" applyProtection="1">
      <alignment horizontal="center" vertical="center"/>
      <protection hidden="1"/>
    </xf>
    <xf numFmtId="0" fontId="35" fillId="0" borderId="10" xfId="0" applyNumberFormat="1" applyFont="1" applyBorder="1" applyAlignment="1" applyProtection="1">
      <alignment vertical="center"/>
      <protection hidden="1"/>
    </xf>
    <xf numFmtId="168" fontId="0" fillId="34" borderId="34" xfId="7" applyNumberFormat="1" applyFont="1" applyFill="1" applyBorder="1" applyAlignment="1" applyProtection="1">
      <alignment vertical="center"/>
      <protection hidden="1"/>
    </xf>
    <xf numFmtId="169" fontId="3" fillId="3" borderId="22" xfId="0" applyNumberFormat="1" applyFont="1" applyFill="1" applyBorder="1" applyAlignment="1" applyProtection="1">
      <alignment vertical="center" wrapText="1"/>
      <protection locked="0" hidden="1"/>
    </xf>
    <xf numFmtId="168" fontId="3" fillId="0" borderId="65" xfId="0" applyNumberFormat="1" applyFont="1" applyFill="1" applyBorder="1" applyAlignment="1" applyProtection="1">
      <alignment vertical="top" wrapText="1"/>
      <protection hidden="1"/>
    </xf>
    <xf numFmtId="168" fontId="24" fillId="0" borderId="50" xfId="0" applyNumberFormat="1" applyFont="1" applyFill="1" applyBorder="1" applyAlignment="1" applyProtection="1">
      <alignment horizontal="right" vertical="center"/>
      <protection hidden="1"/>
    </xf>
    <xf numFmtId="0" fontId="52" fillId="18" borderId="10" xfId="0" applyFont="1" applyFill="1" applyBorder="1" applyAlignment="1" applyProtection="1">
      <alignment horizontal="left" vertical="top" wrapText="1"/>
      <protection hidden="1"/>
    </xf>
    <xf numFmtId="0" fontId="3" fillId="0" borderId="14" xfId="0" applyFont="1" applyBorder="1" applyAlignment="1" applyProtection="1">
      <alignment vertical="top"/>
      <protection hidden="1"/>
    </xf>
    <xf numFmtId="0" fontId="26" fillId="0" borderId="14" xfId="0" applyFont="1" applyBorder="1" applyAlignment="1" applyProtection="1">
      <alignment vertical="top"/>
      <protection hidden="1"/>
    </xf>
    <xf numFmtId="0" fontId="60" fillId="11" borderId="46" xfId="0" applyFont="1" applyFill="1" applyBorder="1" applyAlignment="1" applyProtection="1">
      <alignment horizontal="left" vertical="top" wrapText="1"/>
      <protection hidden="1"/>
    </xf>
    <xf numFmtId="0" fontId="60" fillId="11" borderId="10" xfId="0" applyFont="1" applyFill="1" applyBorder="1" applyAlignment="1" applyProtection="1">
      <alignment horizontal="left" vertical="top" wrapText="1"/>
      <protection hidden="1"/>
    </xf>
    <xf numFmtId="0" fontId="56" fillId="11" borderId="46" xfId="0" applyFont="1" applyFill="1" applyBorder="1" applyAlignment="1" applyProtection="1">
      <alignment vertical="top" wrapText="1"/>
      <protection hidden="1"/>
    </xf>
    <xf numFmtId="0" fontId="56" fillId="11" borderId="10" xfId="0" applyFont="1" applyFill="1" applyBorder="1" applyAlignment="1" applyProtection="1">
      <alignment vertical="top" wrapText="1"/>
      <protection hidden="1"/>
    </xf>
    <xf numFmtId="0" fontId="12" fillId="36" borderId="32" xfId="0" applyFont="1" applyFill="1" applyBorder="1" applyAlignment="1" applyProtection="1">
      <alignment horizontal="left" vertical="center" wrapText="1"/>
      <protection hidden="1"/>
    </xf>
    <xf numFmtId="0" fontId="0" fillId="48" borderId="69" xfId="0" applyFont="1" applyFill="1" applyBorder="1" applyAlignment="1" applyProtection="1">
      <alignment horizontal="right" vertical="center"/>
      <protection hidden="1"/>
    </xf>
    <xf numFmtId="168" fontId="22" fillId="49" borderId="68" xfId="0" applyNumberFormat="1" applyFont="1" applyFill="1" applyBorder="1" applyAlignment="1" applyProtection="1">
      <alignment horizontal="right" vertical="center"/>
      <protection hidden="1"/>
    </xf>
    <xf numFmtId="168" fontId="25" fillId="50" borderId="67" xfId="0" applyNumberFormat="1" applyFont="1" applyFill="1" applyBorder="1" applyAlignment="1" applyProtection="1">
      <alignment horizontal="right" vertical="center"/>
      <protection hidden="1"/>
    </xf>
    <xf numFmtId="0" fontId="3" fillId="0" borderId="18" xfId="0" applyFont="1" applyBorder="1" applyAlignment="1" applyProtection="1">
      <alignment vertical="top"/>
      <protection hidden="1"/>
    </xf>
    <xf numFmtId="0" fontId="3" fillId="0" borderId="19" xfId="0" applyFont="1" applyBorder="1" applyAlignment="1" applyProtection="1">
      <alignment vertical="top"/>
      <protection hidden="1"/>
    </xf>
    <xf numFmtId="0" fontId="26" fillId="11" borderId="10" xfId="0" applyFont="1" applyFill="1" applyBorder="1" applyAlignment="1">
      <alignment vertical="top" wrapText="1"/>
    </xf>
    <xf numFmtId="172" fontId="3" fillId="3" borderId="21" xfId="0" applyNumberFormat="1" applyFont="1" applyFill="1" applyBorder="1" applyAlignment="1" applyProtection="1">
      <alignment horizontal="left" vertical="top" wrapText="1"/>
      <protection locked="0" hidden="1"/>
    </xf>
    <xf numFmtId="0" fontId="43" fillId="66" borderId="21" xfId="0" applyFont="1" applyFill="1" applyBorder="1" applyAlignment="1">
      <alignment vertical="center"/>
    </xf>
    <xf numFmtId="0" fontId="37" fillId="8" borderId="10" xfId="0" applyFont="1" applyFill="1" applyBorder="1" applyAlignment="1">
      <alignment horizontal="right"/>
    </xf>
    <xf numFmtId="0" fontId="23" fillId="63" borderId="21" xfId="0" applyFont="1" applyFill="1" applyBorder="1" applyAlignment="1" applyProtection="1">
      <alignment horizontal="left" vertical="top"/>
      <protection locked="0" hidden="1"/>
    </xf>
    <xf numFmtId="170" fontId="23" fillId="63" borderId="21" xfId="0" applyNumberFormat="1" applyFont="1" applyFill="1" applyBorder="1" applyAlignment="1" applyProtection="1">
      <alignment horizontal="left" vertical="top"/>
      <protection locked="0" hidden="1"/>
    </xf>
    <xf numFmtId="0" fontId="37" fillId="8" borderId="10" xfId="0" applyFont="1" applyFill="1" applyBorder="1" applyAlignment="1" applyProtection="1">
      <protection hidden="1"/>
    </xf>
    <xf numFmtId="0" fontId="37" fillId="8" borderId="18" xfId="0" applyFont="1" applyFill="1" applyBorder="1" applyAlignment="1" applyProtection="1">
      <protection hidden="1"/>
    </xf>
    <xf numFmtId="49" fontId="0" fillId="0" borderId="0" xfId="0" applyNumberFormat="1" applyFont="1" applyAlignment="1">
      <alignment horizontal="right"/>
    </xf>
    <xf numFmtId="0" fontId="0" fillId="8" borderId="28" xfId="0" applyFont="1" applyFill="1" applyBorder="1" applyAlignment="1">
      <alignment horizontal="center"/>
    </xf>
    <xf numFmtId="0" fontId="40" fillId="8" borderId="0" xfId="0" applyFont="1" applyFill="1" applyAlignment="1">
      <alignment horizontal="left" vertical="center" wrapText="1"/>
    </xf>
    <xf numFmtId="0" fontId="39" fillId="8" borderId="0" xfId="0" applyFont="1" applyFill="1" applyAlignment="1">
      <alignment horizontal="left" vertical="center" wrapText="1"/>
    </xf>
    <xf numFmtId="0" fontId="2" fillId="13" borderId="10" xfId="0" applyFont="1" applyFill="1" applyBorder="1" applyAlignment="1">
      <alignment horizontal="left" vertical="center" wrapText="1"/>
    </xf>
    <xf numFmtId="0" fontId="31" fillId="13" borderId="10" xfId="0" applyFont="1" applyFill="1" applyBorder="1" applyAlignment="1">
      <alignment horizontal="left" vertical="center" wrapText="1"/>
    </xf>
    <xf numFmtId="0" fontId="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31" fillId="16" borderId="10" xfId="0" applyFont="1" applyFill="1" applyBorder="1" applyAlignment="1">
      <alignment horizontal="left" vertical="top" wrapText="1"/>
    </xf>
    <xf numFmtId="0" fontId="26" fillId="13" borderId="10" xfId="0" applyFont="1" applyFill="1" applyBorder="1" applyAlignment="1">
      <alignment horizontal="left" vertical="center"/>
    </xf>
    <xf numFmtId="0" fontId="1" fillId="13" borderId="10" xfId="0" applyFont="1" applyFill="1" applyBorder="1" applyAlignment="1">
      <alignment horizontal="left" vertical="top"/>
    </xf>
    <xf numFmtId="0" fontId="32" fillId="13" borderId="10" xfId="0" applyFont="1" applyFill="1" applyBorder="1" applyAlignment="1">
      <alignment horizontal="left" vertical="top"/>
    </xf>
    <xf numFmtId="0" fontId="32" fillId="16" borderId="10" xfId="0" applyFont="1" applyFill="1" applyBorder="1" applyAlignment="1">
      <alignment horizontal="left" vertical="top" wrapText="1"/>
    </xf>
    <xf numFmtId="0" fontId="54" fillId="7" borderId="17" xfId="0" applyFont="1" applyFill="1" applyBorder="1" applyAlignment="1">
      <alignment horizontal="left" vertical="center" wrapText="1"/>
    </xf>
    <xf numFmtId="0" fontId="54" fillId="7" borderId="18" xfId="0" applyFont="1" applyFill="1" applyBorder="1" applyAlignment="1">
      <alignment horizontal="left" vertical="center" wrapText="1"/>
    </xf>
    <xf numFmtId="0" fontId="54" fillId="7" borderId="13" xfId="0" applyFont="1" applyFill="1" applyBorder="1" applyAlignment="1">
      <alignment horizontal="left" vertical="center" wrapText="1"/>
    </xf>
    <xf numFmtId="0" fontId="54" fillId="7" borderId="10" xfId="0" applyFont="1" applyFill="1" applyBorder="1" applyAlignment="1">
      <alignment horizontal="left" vertical="center" wrapText="1"/>
    </xf>
    <xf numFmtId="0" fontId="1" fillId="10" borderId="22" xfId="0" applyFont="1" applyFill="1" applyBorder="1" applyAlignment="1">
      <alignment horizontal="left" vertical="center"/>
    </xf>
    <xf numFmtId="0" fontId="1" fillId="10" borderId="24" xfId="0" applyFont="1" applyFill="1" applyBorder="1" applyAlignment="1">
      <alignment horizontal="left" vertical="center"/>
    </xf>
    <xf numFmtId="0" fontId="1" fillId="3" borderId="25" xfId="0" applyFont="1" applyFill="1" applyBorder="1" applyAlignment="1" applyProtection="1">
      <alignment horizontal="left" vertical="top"/>
      <protection locked="0" hidden="1"/>
    </xf>
    <xf numFmtId="0" fontId="1" fillId="3" borderId="26" xfId="0" applyFont="1" applyFill="1" applyBorder="1" applyAlignment="1" applyProtection="1">
      <alignment horizontal="left" vertical="top"/>
      <protection locked="0" hidden="1"/>
    </xf>
    <xf numFmtId="0" fontId="40" fillId="8" borderId="0" xfId="0" applyFont="1" applyFill="1" applyAlignment="1" applyProtection="1">
      <alignment horizontal="left" vertical="center"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54" fillId="7" borderId="18" xfId="0" applyFont="1" applyFill="1" applyBorder="1" applyAlignment="1" applyProtection="1">
      <alignment horizontal="left" vertical="center" wrapText="1"/>
      <protection hidden="1"/>
    </xf>
    <xf numFmtId="0" fontId="54" fillId="7" borderId="19" xfId="0" applyFont="1" applyFill="1" applyBorder="1" applyAlignment="1" applyProtection="1">
      <alignment horizontal="left" vertical="center" wrapText="1"/>
      <protection hidden="1"/>
    </xf>
    <xf numFmtId="0" fontId="1" fillId="3" borderId="25" xfId="0" applyFont="1" applyFill="1" applyBorder="1" applyAlignment="1" applyProtection="1">
      <alignment horizontal="left" vertical="top" wrapText="1"/>
      <protection locked="0" hidden="1"/>
    </xf>
    <xf numFmtId="0" fontId="1" fillId="3" borderId="26" xfId="0" applyFont="1" applyFill="1" applyBorder="1" applyAlignment="1" applyProtection="1">
      <alignment horizontal="left" vertical="top" wrapText="1"/>
      <protection locked="0" hidden="1"/>
    </xf>
    <xf numFmtId="0" fontId="1" fillId="5" borderId="25" xfId="0" applyFont="1" applyFill="1" applyBorder="1" applyAlignment="1" applyProtection="1">
      <alignment horizontal="left" vertical="center" wrapText="1"/>
      <protection hidden="1"/>
    </xf>
    <xf numFmtId="0" fontId="1" fillId="5" borderId="26" xfId="0" applyFont="1" applyFill="1" applyBorder="1" applyAlignment="1" applyProtection="1">
      <alignment horizontal="left" vertical="center"/>
      <protection hidden="1"/>
    </xf>
    <xf numFmtId="0" fontId="1" fillId="5" borderId="25" xfId="0" applyFont="1" applyFill="1" applyBorder="1" applyAlignment="1" applyProtection="1">
      <alignment horizontal="left" vertical="center"/>
      <protection hidden="1"/>
    </xf>
    <xf numFmtId="0" fontId="44" fillId="11" borderId="0" xfId="0" applyFont="1" applyFill="1" applyAlignment="1" applyProtection="1">
      <alignment horizontal="left" vertical="center" wrapText="1"/>
      <protection hidden="1"/>
    </xf>
    <xf numFmtId="0" fontId="1" fillId="3" borderId="25" xfId="0" applyFont="1" applyFill="1" applyBorder="1" applyAlignment="1" applyProtection="1">
      <alignment horizontal="left" vertical="center"/>
      <protection locked="0" hidden="1"/>
    </xf>
    <xf numFmtId="0" fontId="1" fillId="3" borderId="26" xfId="0" applyFont="1" applyFill="1" applyBorder="1" applyAlignment="1" applyProtection="1">
      <alignment horizontal="left" vertical="center"/>
      <protection locked="0" hidden="1"/>
    </xf>
    <xf numFmtId="0" fontId="32" fillId="3" borderId="25" xfId="0" applyFont="1" applyFill="1" applyBorder="1" applyAlignment="1" applyProtection="1">
      <alignment horizontal="left" vertical="center"/>
      <protection locked="0" hidden="1"/>
    </xf>
    <xf numFmtId="0" fontId="32" fillId="3" borderId="26" xfId="0" applyFont="1" applyFill="1" applyBorder="1" applyAlignment="1" applyProtection="1">
      <alignment horizontal="left" vertical="center"/>
      <protection locked="0" hidden="1"/>
    </xf>
    <xf numFmtId="0" fontId="1" fillId="65" borderId="21" xfId="0" applyFont="1" applyFill="1" applyBorder="1" applyAlignment="1" applyProtection="1">
      <alignment horizontal="left" vertical="top" wrapText="1"/>
      <protection hidden="1"/>
    </xf>
    <xf numFmtId="0" fontId="26" fillId="13" borderId="27" xfId="0" applyFont="1" applyFill="1" applyBorder="1" applyAlignment="1" applyProtection="1">
      <alignment horizontal="left" vertical="center"/>
      <protection hidden="1"/>
    </xf>
    <xf numFmtId="0" fontId="26" fillId="13" borderId="10" xfId="0" applyFont="1" applyFill="1" applyBorder="1" applyAlignment="1" applyProtection="1">
      <alignment horizontal="left" vertical="center"/>
      <protection hidden="1"/>
    </xf>
    <xf numFmtId="0" fontId="66" fillId="64" borderId="10" xfId="0" applyFont="1" applyFill="1" applyBorder="1" applyAlignment="1" applyProtection="1">
      <alignment horizontal="left" vertical="center" wrapText="1"/>
      <protection hidden="1"/>
    </xf>
    <xf numFmtId="0" fontId="44" fillId="11" borderId="10" xfId="0" applyFont="1" applyFill="1" applyBorder="1" applyAlignment="1" applyProtection="1">
      <alignment horizontal="left" vertical="top" wrapText="1"/>
      <protection hidden="1"/>
    </xf>
    <xf numFmtId="0" fontId="1" fillId="3" borderId="25" xfId="0" applyFont="1" applyFill="1" applyBorder="1" applyAlignment="1" applyProtection="1">
      <alignment horizontal="center" vertical="top" wrapText="1"/>
      <protection locked="0" hidden="1"/>
    </xf>
    <xf numFmtId="0" fontId="1" fillId="3" borderId="26" xfId="0" applyFont="1" applyFill="1" applyBorder="1" applyAlignment="1" applyProtection="1">
      <alignment horizontal="center" vertical="top" wrapText="1"/>
      <protection locked="0" hidden="1"/>
    </xf>
    <xf numFmtId="0" fontId="10" fillId="13" borderId="10" xfId="0" applyFont="1" applyFill="1" applyBorder="1" applyAlignment="1" applyProtection="1">
      <alignment horizontal="left" vertical="center" wrapText="1"/>
      <protection hidden="1"/>
    </xf>
    <xf numFmtId="0" fontId="44" fillId="11" borderId="0" xfId="0" applyFont="1" applyFill="1" applyAlignment="1" applyProtection="1">
      <alignment horizontal="left" vertical="top" wrapText="1"/>
      <protection hidden="1"/>
    </xf>
    <xf numFmtId="0" fontId="1" fillId="12" borderId="25" xfId="0" applyFont="1" applyFill="1" applyBorder="1" applyAlignment="1" applyProtection="1">
      <alignment horizontal="left" vertical="top" wrapText="1"/>
      <protection locked="0" hidden="1"/>
    </xf>
    <xf numFmtId="0" fontId="1" fillId="12" borderId="29" xfId="0" applyFont="1" applyFill="1" applyBorder="1" applyAlignment="1" applyProtection="1">
      <alignment horizontal="left" vertical="top" wrapText="1"/>
      <protection locked="0" hidden="1"/>
    </xf>
    <xf numFmtId="0" fontId="1" fillId="12" borderId="26" xfId="0" applyFont="1" applyFill="1" applyBorder="1" applyAlignment="1" applyProtection="1">
      <alignment horizontal="left" vertical="top" wrapText="1"/>
      <protection locked="0" hidden="1"/>
    </xf>
    <xf numFmtId="0" fontId="1" fillId="65" borderId="25" xfId="0" applyFont="1" applyFill="1" applyBorder="1" applyAlignment="1" applyProtection="1">
      <alignment horizontal="left" vertical="top" wrapText="1"/>
      <protection hidden="1"/>
    </xf>
    <xf numFmtId="0" fontId="1" fillId="65" borderId="29" xfId="0" applyFont="1" applyFill="1" applyBorder="1" applyAlignment="1" applyProtection="1">
      <alignment horizontal="left" vertical="top" wrapText="1"/>
      <protection hidden="1"/>
    </xf>
    <xf numFmtId="0" fontId="1" fillId="65" borderId="26" xfId="0" applyFont="1" applyFill="1" applyBorder="1" applyAlignment="1" applyProtection="1">
      <alignment horizontal="left" vertical="top" wrapText="1"/>
      <protection hidden="1"/>
    </xf>
    <xf numFmtId="0" fontId="1" fillId="3" borderId="29" xfId="0" applyFont="1" applyFill="1" applyBorder="1" applyAlignment="1" applyProtection="1">
      <alignment horizontal="left" vertical="top" wrapText="1"/>
      <protection locked="0" hidden="1"/>
    </xf>
    <xf numFmtId="0" fontId="1" fillId="3" borderId="73" xfId="0" applyFont="1" applyFill="1" applyBorder="1" applyAlignment="1" applyProtection="1">
      <alignment horizontal="left" vertical="top" wrapText="1"/>
      <protection locked="0" hidden="1"/>
    </xf>
    <xf numFmtId="0" fontId="1" fillId="3" borderId="31" xfId="0" applyFont="1" applyFill="1" applyBorder="1" applyAlignment="1" applyProtection="1">
      <alignment horizontal="left" vertical="top" wrapText="1"/>
      <protection locked="0" hidden="1"/>
    </xf>
    <xf numFmtId="0" fontId="1" fillId="3" borderId="27" xfId="0" applyFont="1" applyFill="1" applyBorder="1" applyAlignment="1" applyProtection="1">
      <alignment horizontal="left" vertical="top" wrapText="1"/>
      <protection locked="0" hidden="1"/>
    </xf>
    <xf numFmtId="0" fontId="1" fillId="3" borderId="30" xfId="0" applyFont="1" applyFill="1" applyBorder="1" applyAlignment="1" applyProtection="1">
      <alignment horizontal="left" vertical="top" wrapText="1"/>
      <protection locked="0" hidden="1"/>
    </xf>
    <xf numFmtId="0" fontId="1" fillId="3" borderId="74" xfId="0" applyFont="1" applyFill="1" applyBorder="1" applyAlignment="1" applyProtection="1">
      <alignment horizontal="left" vertical="top" wrapText="1"/>
      <protection locked="0" hidden="1"/>
    </xf>
    <xf numFmtId="0" fontId="1" fillId="3" borderId="75" xfId="0" applyFont="1" applyFill="1" applyBorder="1" applyAlignment="1" applyProtection="1">
      <alignment horizontal="left" vertical="top" wrapText="1"/>
      <protection locked="0" hidden="1"/>
    </xf>
    <xf numFmtId="0" fontId="8" fillId="0" borderId="0" xfId="0" applyFont="1" applyAlignment="1">
      <alignment horizontal="right"/>
    </xf>
    <xf numFmtId="0" fontId="44" fillId="18" borderId="10" xfId="0" applyFont="1" applyFill="1" applyBorder="1" applyAlignment="1" applyProtection="1">
      <alignment horizontal="left" vertical="top" wrapText="1"/>
      <protection hidden="1"/>
    </xf>
    <xf numFmtId="0" fontId="46" fillId="18" borderId="10" xfId="0" applyFont="1" applyFill="1" applyBorder="1" applyAlignment="1" applyProtection="1">
      <alignment horizontal="left" vertical="top" wrapText="1"/>
      <protection hidden="1"/>
    </xf>
    <xf numFmtId="0" fontId="3" fillId="3" borderId="25" xfId="0" applyFont="1" applyFill="1" applyBorder="1" applyAlignment="1" applyProtection="1">
      <alignment horizontal="center" vertical="top" wrapText="1"/>
      <protection locked="0" hidden="1"/>
    </xf>
    <xf numFmtId="0" fontId="3" fillId="3" borderId="26" xfId="0" applyFont="1" applyFill="1" applyBorder="1" applyAlignment="1" applyProtection="1">
      <alignment horizontal="center" vertical="top" wrapText="1"/>
      <protection locked="0" hidden="1"/>
    </xf>
    <xf numFmtId="0" fontId="37" fillId="8" borderId="10" xfId="0" applyFont="1" applyFill="1" applyBorder="1" applyAlignment="1" applyProtection="1">
      <alignment horizontal="right"/>
      <protection hidden="1"/>
    </xf>
    <xf numFmtId="0" fontId="44" fillId="21" borderId="10" xfId="0" applyFont="1" applyFill="1" applyBorder="1" applyAlignment="1" applyProtection="1">
      <alignment horizontal="left" vertical="top" wrapText="1"/>
      <protection hidden="1"/>
    </xf>
    <xf numFmtId="0" fontId="35" fillId="8" borderId="15" xfId="0" applyFont="1" applyFill="1" applyBorder="1" applyAlignment="1" applyProtection="1">
      <alignment horizontal="left" vertical="top" wrapText="1"/>
      <protection hidden="1"/>
    </xf>
    <xf numFmtId="0" fontId="35" fillId="8" borderId="16" xfId="0" applyFont="1" applyFill="1" applyBorder="1" applyAlignment="1" applyProtection="1">
      <alignment horizontal="left" vertical="top" wrapText="1"/>
      <protection hidden="1"/>
    </xf>
    <xf numFmtId="0" fontId="35" fillId="8" borderId="2" xfId="0" applyFont="1" applyFill="1" applyBorder="1" applyAlignment="1" applyProtection="1">
      <alignment horizontal="left" vertical="top" wrapText="1"/>
      <protection hidden="1"/>
    </xf>
    <xf numFmtId="49" fontId="1" fillId="3" borderId="25" xfId="0" applyNumberFormat="1" applyFont="1" applyFill="1" applyBorder="1" applyAlignment="1" applyProtection="1">
      <alignment horizontal="left" vertical="top"/>
      <protection locked="0" hidden="1"/>
    </xf>
    <xf numFmtId="49" fontId="1" fillId="3" borderId="29" xfId="0" applyNumberFormat="1" applyFont="1" applyFill="1" applyBorder="1" applyAlignment="1" applyProtection="1">
      <alignment horizontal="left" vertical="top"/>
      <protection locked="0" hidden="1"/>
    </xf>
    <xf numFmtId="49" fontId="1" fillId="3" borderId="26" xfId="0" applyNumberFormat="1" applyFont="1" applyFill="1" applyBorder="1" applyAlignment="1" applyProtection="1">
      <alignment horizontal="left" vertical="top"/>
      <protection locked="0" hidden="1"/>
    </xf>
    <xf numFmtId="0" fontId="3" fillId="3" borderId="29" xfId="0" applyFont="1" applyFill="1" applyBorder="1" applyAlignment="1" applyProtection="1">
      <alignment horizontal="left" vertical="top" wrapText="1"/>
      <protection locked="0" hidden="1"/>
    </xf>
    <xf numFmtId="0" fontId="3" fillId="3" borderId="26" xfId="0" applyFont="1" applyFill="1" applyBorder="1" applyAlignment="1" applyProtection="1">
      <alignment horizontal="left" vertical="top" wrapText="1"/>
      <protection locked="0" hidden="1"/>
    </xf>
    <xf numFmtId="0" fontId="8" fillId="0" borderId="0" xfId="0" applyFont="1" applyAlignment="1">
      <alignment horizontal="right" vertical="center"/>
    </xf>
    <xf numFmtId="9" fontId="3" fillId="3" borderId="22" xfId="6" applyFont="1" applyFill="1" applyBorder="1" applyAlignment="1" applyProtection="1">
      <alignment horizontal="left" vertical="top" wrapText="1"/>
      <protection locked="0" hidden="1"/>
    </xf>
    <xf numFmtId="9" fontId="3" fillId="3" borderId="24" xfId="6" applyFont="1" applyFill="1" applyBorder="1" applyAlignment="1" applyProtection="1">
      <alignment horizontal="left" vertical="top" wrapText="1"/>
      <protection locked="0" hidden="1"/>
    </xf>
    <xf numFmtId="0" fontId="68" fillId="0" borderId="10" xfId="0" applyFont="1" applyFill="1" applyBorder="1" applyAlignment="1" applyProtection="1">
      <alignment horizontal="left" vertical="center" wrapText="1"/>
      <protection hidden="1"/>
    </xf>
    <xf numFmtId="0" fontId="0" fillId="11" borderId="28" xfId="0" applyFont="1" applyFill="1" applyBorder="1" applyAlignment="1" applyProtection="1">
      <protection hidden="1"/>
    </xf>
    <xf numFmtId="0" fontId="0" fillId="11" borderId="77" xfId="0" applyFont="1" applyFill="1" applyBorder="1" applyAlignment="1" applyProtection="1">
      <protection hidden="1"/>
    </xf>
    <xf numFmtId="0" fontId="2" fillId="13" borderId="10" xfId="0" applyFont="1" applyFill="1" applyBorder="1" applyAlignment="1" applyProtection="1">
      <alignment horizontal="right" vertical="top" wrapText="1"/>
      <protection hidden="1"/>
    </xf>
    <xf numFmtId="0" fontId="46" fillId="0" borderId="10" xfId="0" applyFont="1" applyFill="1" applyBorder="1" applyAlignment="1" applyProtection="1">
      <alignment horizontal="left" vertical="top" wrapText="1"/>
      <protection hidden="1"/>
    </xf>
    <xf numFmtId="0" fontId="8" fillId="0" borderId="10" xfId="0" applyFont="1" applyBorder="1" applyAlignment="1">
      <alignment horizontal="right"/>
    </xf>
    <xf numFmtId="0" fontId="10" fillId="13" borderId="10" xfId="0" applyFont="1" applyFill="1" applyBorder="1" applyAlignment="1" applyProtection="1">
      <alignment vertical="center" wrapText="1"/>
      <protection hidden="1"/>
    </xf>
    <xf numFmtId="0" fontId="3" fillId="3" borderId="22" xfId="0" applyFont="1" applyFill="1" applyBorder="1" applyAlignment="1" applyProtection="1">
      <alignment horizontal="left" vertical="top" wrapText="1"/>
      <protection locked="0" hidden="1"/>
    </xf>
    <xf numFmtId="0" fontId="3" fillId="3" borderId="23" xfId="0" applyFont="1" applyFill="1" applyBorder="1" applyAlignment="1" applyProtection="1">
      <alignment horizontal="left" vertical="top" wrapText="1"/>
      <protection locked="0" hidden="1"/>
    </xf>
    <xf numFmtId="0" fontId="3" fillId="3" borderId="24" xfId="0" applyFont="1" applyFill="1" applyBorder="1" applyAlignment="1" applyProtection="1">
      <alignment horizontal="left" vertical="top" wrapText="1"/>
      <protection locked="0" hidden="1"/>
    </xf>
    <xf numFmtId="0" fontId="0" fillId="8" borderId="10" xfId="0" applyFont="1" applyFill="1" applyBorder="1" applyAlignment="1" applyProtection="1">
      <protection hidden="1"/>
    </xf>
    <xf numFmtId="0" fontId="3" fillId="3" borderId="31" xfId="0" applyFont="1" applyFill="1" applyBorder="1" applyAlignment="1" applyProtection="1">
      <alignment horizontal="left" vertical="top" wrapText="1"/>
      <protection locked="0" hidden="1"/>
    </xf>
    <xf numFmtId="0" fontId="3" fillId="3" borderId="30" xfId="0" applyFont="1" applyFill="1" applyBorder="1" applyAlignment="1" applyProtection="1">
      <alignment horizontal="left" vertical="top" wrapText="1"/>
      <protection locked="0" hidden="1"/>
    </xf>
    <xf numFmtId="0" fontId="14" fillId="11" borderId="10" xfId="0" applyFont="1" applyFill="1" applyBorder="1" applyProtection="1">
      <protection hidden="1"/>
    </xf>
    <xf numFmtId="0" fontId="22" fillId="61" borderId="48" xfId="0" applyFont="1" applyFill="1" applyBorder="1" applyAlignment="1" applyProtection="1">
      <alignment horizontal="left" vertical="center"/>
      <protection hidden="1"/>
    </xf>
    <xf numFmtId="0" fontId="22" fillId="61" borderId="49" xfId="0" applyFont="1" applyFill="1" applyBorder="1" applyAlignment="1" applyProtection="1">
      <alignment horizontal="left" vertical="center"/>
      <protection hidden="1"/>
    </xf>
    <xf numFmtId="0" fontId="22" fillId="32" borderId="48" xfId="0" applyFont="1" applyFill="1" applyBorder="1" applyAlignment="1" applyProtection="1">
      <alignment horizontal="left" vertical="center" wrapText="1"/>
      <protection hidden="1"/>
    </xf>
    <xf numFmtId="0" fontId="22" fillId="32" borderId="49" xfId="0" applyFont="1" applyFill="1" applyBorder="1" applyAlignment="1" applyProtection="1">
      <alignment horizontal="left" vertical="center" wrapText="1"/>
      <protection hidden="1"/>
    </xf>
    <xf numFmtId="0" fontId="43" fillId="41" borderId="62" xfId="0" applyFont="1" applyFill="1" applyBorder="1" applyAlignment="1" applyProtection="1">
      <alignment horizontal="left" vertical="center"/>
      <protection hidden="1"/>
    </xf>
    <xf numFmtId="0" fontId="43" fillId="41" borderId="63" xfId="0" applyFont="1" applyFill="1" applyBorder="1" applyAlignment="1" applyProtection="1">
      <alignment horizontal="left" vertical="center"/>
      <protection hidden="1"/>
    </xf>
    <xf numFmtId="0" fontId="69" fillId="18" borderId="10" xfId="0" applyFont="1" applyFill="1" applyBorder="1" applyAlignment="1" applyProtection="1">
      <alignment horizontal="left" vertical="top" wrapText="1"/>
      <protection hidden="1"/>
    </xf>
    <xf numFmtId="0" fontId="26" fillId="11" borderId="46" xfId="0" applyFont="1" applyFill="1" applyBorder="1" applyAlignment="1" applyProtection="1">
      <alignment horizontal="left" vertical="center" wrapText="1"/>
      <protection hidden="1"/>
    </xf>
    <xf numFmtId="0" fontId="26" fillId="11" borderId="10" xfId="0" applyFont="1" applyFill="1" applyBorder="1" applyAlignment="1" applyProtection="1">
      <alignment horizontal="left" vertical="center" wrapText="1"/>
      <protection hidden="1"/>
    </xf>
    <xf numFmtId="169" fontId="25" fillId="50" borderId="48" xfId="0" applyNumberFormat="1" applyFont="1" applyFill="1" applyBorder="1" applyAlignment="1" applyProtection="1">
      <alignment horizontal="right" vertical="center"/>
      <protection hidden="1"/>
    </xf>
    <xf numFmtId="169" fontId="25" fillId="50" borderId="67" xfId="0" applyNumberFormat="1" applyFont="1" applyFill="1" applyBorder="1" applyAlignment="1" applyProtection="1">
      <alignment horizontal="right" vertical="center"/>
      <protection hidden="1"/>
    </xf>
    <xf numFmtId="0" fontId="46" fillId="27" borderId="10" xfId="0" applyFont="1" applyFill="1" applyBorder="1" applyAlignment="1" applyProtection="1">
      <alignment horizontal="left" vertical="top" wrapText="1"/>
      <protection hidden="1"/>
    </xf>
    <xf numFmtId="0" fontId="0" fillId="48" borderId="52" xfId="0" applyFont="1" applyFill="1" applyBorder="1" applyAlignment="1" applyProtection="1">
      <alignment horizontal="right" vertical="center"/>
      <protection hidden="1"/>
    </xf>
    <xf numFmtId="169" fontId="22" fillId="49" borderId="34" xfId="0" applyNumberFormat="1" applyFont="1" applyFill="1" applyBorder="1" applyAlignment="1" applyProtection="1">
      <alignment horizontal="right" vertical="center"/>
      <protection hidden="1"/>
    </xf>
    <xf numFmtId="0" fontId="26" fillId="11" borderId="10" xfId="0" applyFont="1" applyFill="1" applyBorder="1" applyAlignment="1" applyProtection="1">
      <alignment horizontal="left" vertical="top" wrapText="1"/>
      <protection hidden="1"/>
    </xf>
    <xf numFmtId="0" fontId="37" fillId="8" borderId="20" xfId="0" applyFont="1" applyFill="1" applyBorder="1" applyAlignment="1" applyProtection="1">
      <alignment horizontal="right"/>
      <protection hidden="1"/>
    </xf>
    <xf numFmtId="0" fontId="10" fillId="11" borderId="46" xfId="0" applyFont="1" applyFill="1" applyBorder="1" applyAlignment="1" applyProtection="1">
      <alignment horizontal="left" vertical="top" wrapText="1"/>
      <protection hidden="1"/>
    </xf>
    <xf numFmtId="0" fontId="10" fillId="11" borderId="10" xfId="0" applyFont="1" applyFill="1" applyBorder="1" applyAlignment="1" applyProtection="1">
      <alignment horizontal="left" vertical="top" wrapText="1"/>
      <protection hidden="1"/>
    </xf>
    <xf numFmtId="0" fontId="12" fillId="30" borderId="51" xfId="0" applyFont="1" applyFill="1" applyBorder="1" applyAlignment="1" applyProtection="1">
      <alignment horizontal="center" vertical="center"/>
      <protection hidden="1"/>
    </xf>
    <xf numFmtId="0" fontId="12" fillId="30" borderId="52" xfId="0" applyFont="1" applyFill="1" applyBorder="1" applyAlignment="1" applyProtection="1">
      <alignment horizontal="center" vertical="center"/>
      <protection hidden="1"/>
    </xf>
    <xf numFmtId="0" fontId="22" fillId="31" borderId="48" xfId="0" applyFont="1" applyFill="1" applyBorder="1" applyAlignment="1" applyProtection="1">
      <alignment horizontal="left" vertical="center" wrapText="1"/>
      <protection hidden="1"/>
    </xf>
    <xf numFmtId="0" fontId="22" fillId="31" borderId="49" xfId="0" applyFont="1" applyFill="1" applyBorder="1" applyAlignment="1" applyProtection="1">
      <alignment horizontal="left" vertical="center" wrapText="1"/>
      <protection hidden="1"/>
    </xf>
    <xf numFmtId="0" fontId="75" fillId="18" borderId="10" xfId="0" applyFont="1" applyFill="1" applyBorder="1" applyAlignment="1" applyProtection="1">
      <alignment horizontal="left" vertical="top" wrapText="1"/>
      <protection hidden="1"/>
    </xf>
    <xf numFmtId="0" fontId="26" fillId="11" borderId="51" xfId="0" applyFont="1" applyFill="1" applyBorder="1" applyAlignment="1" applyProtection="1">
      <alignment horizontal="left" vertical="center" wrapText="1"/>
      <protection hidden="1"/>
    </xf>
    <xf numFmtId="0" fontId="26" fillId="11" borderId="66" xfId="0" applyFont="1" applyFill="1" applyBorder="1" applyAlignment="1" applyProtection="1">
      <alignment horizontal="left" vertical="center" wrapText="1"/>
      <protection hidden="1"/>
    </xf>
    <xf numFmtId="0" fontId="26" fillId="11" borderId="52" xfId="0" applyFont="1" applyFill="1" applyBorder="1" applyAlignment="1" applyProtection="1">
      <alignment horizontal="left" vertical="center" wrapText="1"/>
      <protection hidden="1"/>
    </xf>
    <xf numFmtId="0" fontId="46" fillId="17" borderId="10" xfId="0" applyFont="1" applyFill="1" applyBorder="1" applyAlignment="1" applyProtection="1">
      <alignment horizontal="left" vertical="top" wrapText="1"/>
      <protection hidden="1"/>
    </xf>
    <xf numFmtId="0" fontId="60" fillId="11" borderId="46" xfId="0" applyFont="1" applyFill="1" applyBorder="1" applyAlignment="1" applyProtection="1">
      <alignment horizontal="left" vertical="top" wrapText="1"/>
      <protection hidden="1"/>
    </xf>
    <xf numFmtId="0" fontId="61" fillId="11" borderId="10" xfId="0" applyFont="1" applyFill="1" applyBorder="1" applyAlignment="1" applyProtection="1">
      <alignment horizontal="left" vertical="top" wrapText="1"/>
      <protection hidden="1"/>
    </xf>
    <xf numFmtId="0" fontId="61" fillId="11" borderId="46" xfId="0" applyFont="1" applyFill="1" applyBorder="1" applyAlignment="1" applyProtection="1">
      <alignment horizontal="left" vertical="top" wrapText="1"/>
      <protection hidden="1"/>
    </xf>
    <xf numFmtId="0" fontId="22" fillId="32" borderId="48" xfId="0" applyFont="1" applyFill="1" applyBorder="1" applyAlignment="1" applyProtection="1">
      <alignment horizontal="left" vertical="center"/>
      <protection hidden="1"/>
    </xf>
    <xf numFmtId="0" fontId="22" fillId="32" borderId="49" xfId="0" applyFont="1" applyFill="1" applyBorder="1" applyAlignment="1" applyProtection="1">
      <alignment horizontal="left" vertical="center"/>
      <protection hidden="1"/>
    </xf>
    <xf numFmtId="0" fontId="22" fillId="31" borderId="48" xfId="0" applyFont="1" applyFill="1" applyBorder="1" applyAlignment="1" applyProtection="1">
      <alignment horizontal="left" vertical="center"/>
      <protection hidden="1"/>
    </xf>
    <xf numFmtId="0" fontId="22" fillId="31" borderId="49" xfId="0" applyFont="1" applyFill="1" applyBorder="1" applyAlignment="1" applyProtection="1">
      <alignment horizontal="left" vertical="center"/>
      <protection hidden="1"/>
    </xf>
    <xf numFmtId="0" fontId="22" fillId="32" borderId="51" xfId="0" applyFont="1" applyFill="1" applyBorder="1" applyAlignment="1" applyProtection="1">
      <alignment horizontal="left" vertical="center"/>
      <protection hidden="1"/>
    </xf>
    <xf numFmtId="0" fontId="22" fillId="32" borderId="52" xfId="0" applyFont="1" applyFill="1" applyBorder="1" applyAlignment="1" applyProtection="1">
      <alignment horizontal="left" vertical="center"/>
      <protection hidden="1"/>
    </xf>
    <xf numFmtId="0" fontId="22" fillId="31" borderId="46" xfId="0" applyFont="1" applyFill="1" applyBorder="1" applyAlignment="1" applyProtection="1">
      <alignment horizontal="left" vertical="center"/>
      <protection hidden="1"/>
    </xf>
    <xf numFmtId="0" fontId="22" fillId="31" borderId="50" xfId="0" applyFont="1" applyFill="1" applyBorder="1" applyAlignment="1" applyProtection="1">
      <alignment horizontal="left" vertical="center"/>
      <protection hidden="1"/>
    </xf>
    <xf numFmtId="0" fontId="2" fillId="0" borderId="10" xfId="0" applyNumberFormat="1" applyFont="1" applyBorder="1" applyAlignment="1" applyProtection="1">
      <alignment horizontal="left" vertical="center"/>
      <protection hidden="1"/>
    </xf>
    <xf numFmtId="0" fontId="76" fillId="18" borderId="10" xfId="0" applyFont="1" applyFill="1" applyBorder="1" applyAlignment="1" applyProtection="1">
      <alignment horizontal="left" vertical="top" wrapText="1"/>
      <protection hidden="1"/>
    </xf>
    <xf numFmtId="0" fontId="55" fillId="11" borderId="10" xfId="0" applyFont="1" applyFill="1" applyBorder="1" applyAlignment="1" applyProtection="1">
      <alignment horizontal="left" vertical="center"/>
      <protection hidden="1"/>
    </xf>
    <xf numFmtId="0" fontId="17" fillId="8" borderId="32" xfId="0" applyFont="1" applyFill="1" applyBorder="1" applyAlignment="1" applyProtection="1">
      <alignment horizontal="left" vertical="center" wrapText="1"/>
      <protection hidden="1"/>
    </xf>
    <xf numFmtId="0" fontId="3" fillId="9" borderId="10" xfId="0" applyFont="1" applyFill="1" applyBorder="1" applyAlignment="1" applyProtection="1">
      <alignment vertical="top" wrapText="1"/>
      <protection hidden="1"/>
    </xf>
    <xf numFmtId="0" fontId="14" fillId="8" borderId="10" xfId="0" applyFont="1" applyFill="1" applyBorder="1" applyProtection="1">
      <protection hidden="1"/>
    </xf>
    <xf numFmtId="0" fontId="2" fillId="11" borderId="10" xfId="0" applyFont="1" applyFill="1" applyBorder="1" applyAlignment="1" applyProtection="1">
      <alignment horizontal="right" vertical="top" wrapText="1"/>
      <protection hidden="1"/>
    </xf>
    <xf numFmtId="0" fontId="32" fillId="3" borderId="22" xfId="0" applyFont="1" applyFill="1" applyBorder="1" applyAlignment="1" applyProtection="1">
      <alignment horizontal="left" vertical="center" wrapText="1"/>
      <protection locked="0" hidden="1"/>
    </xf>
    <xf numFmtId="0" fontId="32" fillId="3" borderId="24" xfId="0" applyFont="1" applyFill="1" applyBorder="1" applyAlignment="1" applyProtection="1">
      <alignment horizontal="left" vertical="center" wrapText="1"/>
      <protection locked="0" hidden="1"/>
    </xf>
    <xf numFmtId="0" fontId="10" fillId="11" borderId="27" xfId="0" applyFont="1" applyFill="1" applyBorder="1" applyAlignment="1" applyProtection="1">
      <alignment horizontal="left" vertical="center"/>
      <protection hidden="1"/>
    </xf>
    <xf numFmtId="0" fontId="10" fillId="11" borderId="10" xfId="0" applyFont="1" applyFill="1" applyBorder="1" applyAlignment="1" applyProtection="1">
      <alignment horizontal="left" vertical="center"/>
      <protection hidden="1"/>
    </xf>
    <xf numFmtId="0" fontId="1" fillId="11" borderId="10" xfId="0" applyFont="1" applyFill="1" applyBorder="1" applyAlignment="1" applyProtection="1">
      <alignment horizontal="left" vertical="center"/>
      <protection hidden="1"/>
    </xf>
    <xf numFmtId="0" fontId="1" fillId="18" borderId="10" xfId="0" applyFont="1" applyFill="1" applyBorder="1" applyAlignment="1" applyProtection="1">
      <alignment horizontal="left" vertical="top" wrapText="1"/>
      <protection hidden="1"/>
    </xf>
    <xf numFmtId="0" fontId="22" fillId="31" borderId="51" xfId="0" applyFont="1" applyFill="1" applyBorder="1" applyAlignment="1" applyProtection="1">
      <alignment horizontal="left" vertical="center"/>
      <protection hidden="1"/>
    </xf>
    <xf numFmtId="0" fontId="22" fillId="31" borderId="52" xfId="0" applyFont="1" applyFill="1" applyBorder="1" applyAlignment="1" applyProtection="1">
      <alignment horizontal="left" vertical="center"/>
      <protection hidden="1"/>
    </xf>
    <xf numFmtId="0" fontId="12" fillId="30" borderId="51" xfId="0" applyFont="1" applyFill="1" applyBorder="1" applyAlignment="1" applyProtection="1">
      <alignment horizontal="center" vertical="top"/>
      <protection hidden="1"/>
    </xf>
    <xf numFmtId="0" fontId="12" fillId="30" borderId="52" xfId="0" applyFont="1" applyFill="1" applyBorder="1" applyAlignment="1" applyProtection="1">
      <alignment horizontal="center" vertical="top"/>
      <protection hidden="1"/>
    </xf>
    <xf numFmtId="0" fontId="78" fillId="18" borderId="10" xfId="0" applyFont="1" applyFill="1" applyBorder="1" applyAlignment="1" applyProtection="1">
      <alignment horizontal="left" vertical="top" wrapText="1"/>
      <protection hidden="1"/>
    </xf>
    <xf numFmtId="0" fontId="79" fillId="18" borderId="10" xfId="0" applyFont="1" applyFill="1" applyBorder="1" applyAlignment="1" applyProtection="1">
      <alignment horizontal="left" vertical="top" wrapText="1"/>
      <protection hidden="1"/>
    </xf>
    <xf numFmtId="0" fontId="12" fillId="7" borderId="17" xfId="0" applyFont="1" applyFill="1" applyBorder="1" applyAlignment="1" applyProtection="1">
      <alignment horizontal="left" vertical="center"/>
      <protection hidden="1"/>
    </xf>
    <xf numFmtId="0" fontId="12" fillId="7" borderId="18" xfId="0" applyFont="1" applyFill="1" applyBorder="1" applyAlignment="1" applyProtection="1">
      <alignment horizontal="left" vertical="center"/>
      <protection hidden="1"/>
    </xf>
    <xf numFmtId="0" fontId="12" fillId="7" borderId="19" xfId="0" applyFont="1" applyFill="1" applyBorder="1" applyAlignment="1" applyProtection="1">
      <alignment horizontal="left" vertical="center"/>
      <protection hidden="1"/>
    </xf>
    <xf numFmtId="0" fontId="37" fillId="8" borderId="10" xfId="0" applyFont="1" applyFill="1" applyBorder="1" applyAlignment="1">
      <alignment horizontal="right"/>
    </xf>
    <xf numFmtId="0" fontId="37" fillId="8" borderId="20" xfId="0" applyFont="1" applyFill="1" applyBorder="1" applyAlignment="1">
      <alignment horizontal="right"/>
    </xf>
    <xf numFmtId="0" fontId="22" fillId="32" borderId="51" xfId="0" applyFont="1" applyFill="1" applyBorder="1" applyAlignment="1" applyProtection="1">
      <alignment horizontal="left" vertical="center" wrapText="1"/>
      <protection hidden="1"/>
    </xf>
    <xf numFmtId="0" fontId="22" fillId="32" borderId="52" xfId="0" applyFont="1" applyFill="1" applyBorder="1" applyAlignment="1" applyProtection="1">
      <alignment horizontal="left" vertical="center" wrapText="1"/>
      <protection hidden="1"/>
    </xf>
    <xf numFmtId="0" fontId="26" fillId="11" borderId="10" xfId="0" applyFont="1" applyFill="1" applyBorder="1" applyAlignment="1" applyProtection="1">
      <alignment horizontal="left" vertical="top"/>
      <protection hidden="1"/>
    </xf>
    <xf numFmtId="0" fontId="12" fillId="17" borderId="10" xfId="0" applyFont="1" applyFill="1" applyBorder="1" applyAlignment="1" applyProtection="1">
      <alignment horizontal="left" vertical="center"/>
      <protection hidden="1"/>
    </xf>
    <xf numFmtId="0" fontId="70" fillId="18" borderId="10" xfId="0" applyFont="1" applyFill="1" applyBorder="1" applyAlignment="1" applyProtection="1">
      <alignment horizontal="left" vertical="top" wrapText="1"/>
      <protection hidden="1"/>
    </xf>
    <xf numFmtId="0" fontId="63" fillId="11" borderId="10" xfId="0" applyFont="1" applyFill="1" applyBorder="1" applyAlignment="1" applyProtection="1">
      <alignment horizontal="left" vertical="center"/>
      <protection hidden="1"/>
    </xf>
    <xf numFmtId="0" fontId="26" fillId="11" borderId="10" xfId="0" applyFont="1" applyFill="1" applyBorder="1" applyAlignment="1" applyProtection="1">
      <alignment horizontal="center" vertical="top"/>
      <protection hidden="1"/>
    </xf>
    <xf numFmtId="0" fontId="60" fillId="11" borderId="10" xfId="0" applyFont="1" applyFill="1" applyBorder="1" applyAlignment="1" applyProtection="1">
      <alignment horizontal="left" vertical="top" wrapText="1"/>
      <protection hidden="1"/>
    </xf>
    <xf numFmtId="0" fontId="37" fillId="8" borderId="18" xfId="0" applyFont="1" applyFill="1" applyBorder="1" applyAlignment="1" applyProtection="1">
      <alignment horizontal="right"/>
      <protection hidden="1"/>
    </xf>
    <xf numFmtId="0" fontId="37" fillId="8" borderId="19" xfId="0" applyFont="1" applyFill="1" applyBorder="1" applyAlignment="1" applyProtection="1">
      <alignment horizontal="right"/>
      <protection hidden="1"/>
    </xf>
    <xf numFmtId="0" fontId="52" fillId="18" borderId="10" xfId="0" applyFont="1" applyFill="1" applyBorder="1" applyAlignment="1" applyProtection="1">
      <alignment horizontal="left" vertical="top" wrapText="1"/>
      <protection hidden="1"/>
    </xf>
    <xf numFmtId="0" fontId="46" fillId="0" borderId="0" xfId="0" applyFont="1" applyAlignment="1">
      <alignment horizontal="left"/>
    </xf>
    <xf numFmtId="0" fontId="17" fillId="8" borderId="32" xfId="0" applyFont="1" applyFill="1" applyBorder="1" applyAlignment="1">
      <alignment horizontal="left" vertical="center" wrapText="1"/>
    </xf>
    <xf numFmtId="0" fontId="26" fillId="8" borderId="0" xfId="0" applyFont="1" applyFill="1" applyAlignment="1">
      <alignment horizontal="left" vertical="center" wrapText="1"/>
    </xf>
  </cellXfs>
  <cellStyles count="8">
    <cellStyle name="Hypertextový odkaz" xfId="1" builtinId="8"/>
    <cellStyle name="Hypertextový odkaz 2" xfId="5" xr:uid="{00000000-0005-0000-0000-000030000000}"/>
    <cellStyle name="Měna" xfId="7" builtinId="4"/>
    <cellStyle name="Normální" xfId="0" builtinId="0"/>
    <cellStyle name="Normální 2" xfId="3" xr:uid="{69056162-1DED-47E7-AB87-2EBA80ADA864}"/>
    <cellStyle name="Normální 3" xfId="4" xr:uid="{95A36BEC-9A60-4450-8609-0904C8EEBD4F}"/>
    <cellStyle name="Normální 4" xfId="2" xr:uid="{00000000-0005-0000-0000-000031000000}"/>
    <cellStyle name="Procenta" xfId="6" builtinId="5"/>
  </cellStyles>
  <dxfs count="92">
    <dxf>
      <font>
        <b/>
        <i val="0"/>
        <color theme="0"/>
      </font>
      <fill>
        <patternFill>
          <bgColor rgb="FFFF0000"/>
        </patternFill>
      </fill>
    </dxf>
    <dxf>
      <fill>
        <patternFill>
          <bgColor theme="7" tint="0.79998168889431442"/>
        </patternFill>
      </fill>
    </dxf>
    <dxf>
      <font>
        <b/>
        <i val="0"/>
        <color theme="0"/>
      </font>
      <fill>
        <patternFill>
          <bgColor rgb="FFFF505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dxf>
    <dxf>
      <fill>
        <patternFill>
          <bgColor theme="0" tint="-0.14996795556505021"/>
        </patternFill>
      </fill>
      <border>
        <left style="thin">
          <color auto="1"/>
        </left>
        <right style="thin">
          <color auto="1"/>
        </right>
        <top style="thin">
          <color auto="1"/>
        </top>
        <bottom style="thin">
          <color auto="1"/>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border>
    </dxf>
    <dxf>
      <fill>
        <patternFill patternType="solid">
          <fgColor rgb="FFB7E1CD"/>
          <bgColor rgb="FFB7E1CD"/>
        </patternFill>
      </fill>
    </dxf>
    <dxf>
      <font>
        <color rgb="FFFF0000"/>
      </font>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6" tint="0.59996337778862885"/>
        </patternFill>
      </fill>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patternType="solid">
          <fgColor rgb="FFB7E1CD"/>
          <bgColor rgb="FFB7E1CD"/>
        </patternFill>
      </fill>
    </dxf>
    <dxf>
      <font>
        <color rgb="FFFF0000"/>
      </font>
    </dxf>
    <dxf>
      <fill>
        <patternFill>
          <bgColor theme="2" tint="-9.9948118533890809E-2"/>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ont>
        <b val="0"/>
        <i val="0"/>
        <color theme="0" tint="-0.499984740745262"/>
      </font>
      <fill>
        <patternFill>
          <bgColor theme="0" tint="-0.14996795556505021"/>
        </patternFill>
      </fill>
      <border>
        <left/>
        <right/>
        <top/>
        <bottom/>
      </border>
    </dxf>
    <dxf>
      <font>
        <b val="0"/>
        <i val="0"/>
        <color theme="2" tint="-0.499984740745262"/>
      </font>
      <fill>
        <patternFill>
          <bgColor theme="0" tint="-0.14996795556505021"/>
        </patternFill>
      </fill>
      <border>
        <left style="thin">
          <color theme="0"/>
        </left>
        <right style="thin">
          <color theme="0"/>
        </right>
        <top style="thin">
          <color theme="0"/>
        </top>
        <bottom style="thin">
          <color theme="0"/>
        </bottom>
        <vertical/>
        <horizontal/>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ill>
        <patternFill patternType="solid">
          <fgColor rgb="FFB7E1CD"/>
          <bgColor rgb="FFB7E1CD"/>
        </patternFill>
      </fill>
    </dxf>
    <dxf>
      <font>
        <color rgb="FFFF0000"/>
      </font>
    </dxf>
    <dxf>
      <font>
        <color rgb="FFFF0000"/>
      </font>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ill>
        <patternFill patternType="solid">
          <fgColor rgb="FFB7E1CD"/>
          <bgColor rgb="FFB7E1CD"/>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rgb="FFFF0000"/>
        </patternFill>
      </fill>
    </dxf>
    <dxf>
      <font>
        <b val="0"/>
        <i val="0"/>
        <color theme="1"/>
      </font>
      <fill>
        <patternFill>
          <bgColor rgb="FFFFF8A5"/>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D0CECE"/>
      <color rgb="FFFFF8A5"/>
      <color rgb="FFF8F8F8"/>
      <color rgb="FFFFF892"/>
      <color rgb="FFF2B8B4"/>
      <color rgb="FFFFFF99"/>
      <color rgb="FFB7E1CC"/>
      <color rgb="FFFF5050"/>
      <color rgb="FFB7E1C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tacr.cz/wp-content/uploads/documents/2020/10/08/1602145234_%C4%8Cestn%C3%A9%20prohl%C3%A1%C5%A1en%C3%AD%20pro%20%C4%8Desk%C3%A9ho%20uchaze%C4%8De.docx" TargetMode="External"/><Relationship Id="rId1" Type="http://schemas.openxmlformats.org/officeDocument/2006/relationships/image" Target="../media/image1.png"/><Relationship Id="rId6" Type="http://schemas.openxmlformats.org/officeDocument/2006/relationships/hyperlink" Target="#'Identifika&#269;n&#237; &#250;daje projektu'!A1"/><Relationship Id="rId5" Type="http://schemas.openxmlformats.org/officeDocument/2006/relationships/hyperlink" Target="https://www.tacr.cz/wp-content/uploads/documents/2019/12/09/1575888514_Formul%C3%A1%C5%99%20pro%20druh%20v%C3%BDsledku%20NmetS.docx" TargetMode="External"/><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5" Type="http://schemas.openxmlformats.org/officeDocument/2006/relationships/image" Target="../media/image12.svg"/><Relationship Id="rId4"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lavn&#237; uchaze&#269;'!A1"/><Relationship Id="rId1" Type="http://schemas.openxmlformats.org/officeDocument/2006/relationships/image" Target="../media/image1.png"/><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218;1"/></Relationships>
</file>

<file path=xl/drawings/_rels/drawing4.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al&#353;&#237; &#250;&#269;astn&#237;k 2'!A1"/></Relationships>
</file>

<file path=xl/drawings/_rels/drawing5.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V&#253;sledky!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5.png"/><Relationship Id="rId4" Type="http://schemas.openxmlformats.org/officeDocument/2006/relationships/hyperlink" Target="#'Finan&#269;n&#237; pl&#225;n hl. uchaze&#269;e'!A1"/></Relationships>
</file>

<file path=xl/drawings/_rels/drawing7.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hyperlink" Target="#'Finan&#269;n&#237; pl&#225;n d. &#250;&#269;astn&#237;ka 1'!A1"/><Relationship Id="rId5" Type="http://schemas.openxmlformats.org/officeDocument/2006/relationships/image" Target="../media/image10.sv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Finan&#269;n&#237; pl&#225;n d. &#250;&#269;astn&#237;ka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Projekt celkem'!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3105150</xdr:colOff>
      <xdr:row>1</xdr:row>
      <xdr:rowOff>36196</xdr:rowOff>
    </xdr:from>
    <xdr:to>
      <xdr:col>5</xdr:col>
      <xdr:colOff>0</xdr:colOff>
      <xdr:row>3</xdr:row>
      <xdr:rowOff>170209</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77700" y="226696"/>
          <a:ext cx="628650" cy="629313"/>
        </a:xfrm>
        <a:prstGeom prst="rect">
          <a:avLst/>
        </a:prstGeom>
      </xdr:spPr>
    </xdr:pic>
    <xdr:clientData/>
  </xdr:twoCellAnchor>
  <xdr:twoCellAnchor editAs="oneCell">
    <xdr:from>
      <xdr:col>3</xdr:col>
      <xdr:colOff>1127760</xdr:colOff>
      <xdr:row>34</xdr:row>
      <xdr:rowOff>167640</xdr:rowOff>
    </xdr:from>
    <xdr:to>
      <xdr:col>3</xdr:col>
      <xdr:colOff>1350645</xdr:colOff>
      <xdr:row>36</xdr:row>
      <xdr:rowOff>15240</xdr:rowOff>
    </xdr:to>
    <xdr:pic>
      <xdr:nvPicPr>
        <xdr:cNvPr id="5" name="Grafický objekt 4" descr="Stáhnout">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27220" y="6210300"/>
          <a:ext cx="236220" cy="236220"/>
        </a:xfrm>
        <a:prstGeom prst="rect">
          <a:avLst/>
        </a:prstGeom>
      </xdr:spPr>
    </xdr:pic>
    <xdr:clientData/>
  </xdr:twoCellAnchor>
  <xdr:twoCellAnchor editAs="oneCell">
    <xdr:from>
      <xdr:col>4</xdr:col>
      <xdr:colOff>2621280</xdr:colOff>
      <xdr:row>32</xdr:row>
      <xdr:rowOff>104775</xdr:rowOff>
    </xdr:from>
    <xdr:to>
      <xdr:col>4</xdr:col>
      <xdr:colOff>2857500</xdr:colOff>
      <xdr:row>34</xdr:row>
      <xdr:rowOff>28575</xdr:rowOff>
    </xdr:to>
    <xdr:pic>
      <xdr:nvPicPr>
        <xdr:cNvPr id="6" name="Grafický objekt 5" descr="Stáhnout">
          <a:hlinkClick xmlns:r="http://schemas.openxmlformats.org/officeDocument/2006/relationships" r:id="rId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260455" y="6057900"/>
          <a:ext cx="236220" cy="228600"/>
        </a:xfrm>
        <a:prstGeom prst="rect">
          <a:avLst/>
        </a:prstGeom>
      </xdr:spPr>
    </xdr:pic>
    <xdr:clientData/>
  </xdr:twoCellAnchor>
  <xdr:twoCellAnchor>
    <xdr:from>
      <xdr:col>4</xdr:col>
      <xdr:colOff>3093720</xdr:colOff>
      <xdr:row>49</xdr:row>
      <xdr:rowOff>68580</xdr:rowOff>
    </xdr:from>
    <xdr:to>
      <xdr:col>5</xdr:col>
      <xdr:colOff>0</xdr:colOff>
      <xdr:row>50</xdr:row>
      <xdr:rowOff>190500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11978640" y="908304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883920</xdr:colOff>
      <xdr:row>1</xdr:row>
      <xdr:rowOff>30480</xdr:rowOff>
    </xdr:from>
    <xdr:to>
      <xdr:col>9</xdr:col>
      <xdr:colOff>428</xdr:colOff>
      <xdr:row>3</xdr:row>
      <xdr:rowOff>171397</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4620" y="220980"/>
          <a:ext cx="611933" cy="636217"/>
        </a:xfrm>
        <a:prstGeom prst="rect">
          <a:avLst/>
        </a:prstGeom>
      </xdr:spPr>
    </xdr:pic>
    <xdr:clientData/>
  </xdr:twoCellAnchor>
  <xdr:oneCellAnchor>
    <xdr:from>
      <xdr:col>0</xdr:col>
      <xdr:colOff>138546</xdr:colOff>
      <xdr:row>8</xdr:row>
      <xdr:rowOff>55418</xdr:rowOff>
    </xdr:from>
    <xdr:ext cx="238124" cy="210939"/>
    <xdr:pic>
      <xdr:nvPicPr>
        <xdr:cNvPr id="3" name="Grafický objekt 2" descr="Informace">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8546" y="1808018"/>
          <a:ext cx="238124" cy="210939"/>
        </a:xfrm>
        <a:prstGeom prst="rect">
          <a:avLst/>
        </a:prstGeom>
      </xdr:spPr>
    </xdr:pic>
    <xdr:clientData/>
  </xdr:oneCellAnchor>
  <xdr:twoCellAnchor editAs="oneCell">
    <xdr:from>
      <xdr:col>0</xdr:col>
      <xdr:colOff>354331</xdr:colOff>
      <xdr:row>43</xdr:row>
      <xdr:rowOff>25614</xdr:rowOff>
    </xdr:from>
    <xdr:to>
      <xdr:col>1</xdr:col>
      <xdr:colOff>320040</xdr:colOff>
      <xdr:row>45</xdr:row>
      <xdr:rowOff>17123</xdr:rowOff>
    </xdr:to>
    <xdr:pic>
      <xdr:nvPicPr>
        <xdr:cNvPr id="9" name="Grafický objekt 8" descr="Call centrum">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4331" y="8817189"/>
          <a:ext cx="350519" cy="376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1558290</xdr:colOff>
      <xdr:row>1</xdr:row>
      <xdr:rowOff>30480</xdr:rowOff>
    </xdr:from>
    <xdr:to>
      <xdr:col>6</xdr:col>
      <xdr:colOff>2141219</xdr:colOff>
      <xdr:row>3</xdr:row>
      <xdr:rowOff>168303</xdr:rowOff>
    </xdr:to>
    <xdr:pic>
      <xdr:nvPicPr>
        <xdr:cNvPr id="5" name="Obráze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4815" y="220980"/>
          <a:ext cx="630555" cy="636933"/>
        </a:xfrm>
        <a:prstGeom prst="rect">
          <a:avLst/>
        </a:prstGeom>
      </xdr:spPr>
    </xdr:pic>
    <xdr:clientData/>
  </xdr:twoCellAnchor>
  <xdr:twoCellAnchor>
    <xdr:from>
      <xdr:col>6</xdr:col>
      <xdr:colOff>1493520</xdr:colOff>
      <xdr:row>124</xdr:row>
      <xdr:rowOff>45720</xdr:rowOff>
    </xdr:from>
    <xdr:to>
      <xdr:col>6</xdr:col>
      <xdr:colOff>2141220</xdr:colOff>
      <xdr:row>125</xdr:row>
      <xdr:rowOff>167640</xdr:rowOff>
    </xdr:to>
    <xdr:sp macro="" textlink="">
      <xdr:nvSpPr>
        <xdr:cNvPr id="9" name="Šipka: doprava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11788140" y="153847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twoCellAnchor editAs="oneCell">
    <xdr:from>
      <xdr:col>0</xdr:col>
      <xdr:colOff>144356</xdr:colOff>
      <xdr:row>40</xdr:row>
      <xdr:rowOff>95251</xdr:rowOff>
    </xdr:from>
    <xdr:to>
      <xdr:col>0</xdr:col>
      <xdr:colOff>365335</xdr:colOff>
      <xdr:row>41</xdr:row>
      <xdr:rowOff>209669</xdr:rowOff>
    </xdr:to>
    <xdr:pic>
      <xdr:nvPicPr>
        <xdr:cNvPr id="10" name="Grafický objekt 9" descr="Informac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4356" y="6402918"/>
          <a:ext cx="230504" cy="221522"/>
        </a:xfrm>
        <a:prstGeom prst="rect">
          <a:avLst/>
        </a:prstGeom>
      </xdr:spPr>
    </xdr:pic>
    <xdr:clientData/>
  </xdr:twoCellAnchor>
  <xdr:twoCellAnchor editAs="oneCell">
    <xdr:from>
      <xdr:col>0</xdr:col>
      <xdr:colOff>219075</xdr:colOff>
      <xdr:row>116</xdr:row>
      <xdr:rowOff>38100</xdr:rowOff>
    </xdr:from>
    <xdr:to>
      <xdr:col>1</xdr:col>
      <xdr:colOff>0</xdr:colOff>
      <xdr:row>116</xdr:row>
      <xdr:rowOff>190500</xdr:rowOff>
    </xdr:to>
    <xdr:pic>
      <xdr:nvPicPr>
        <xdr:cNvPr id="4" name="Grafický objekt 3" descr="Vykřiční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19075" y="14363700"/>
          <a:ext cx="152400" cy="152400"/>
        </a:xfrm>
        <a:prstGeom prst="rect">
          <a:avLst/>
        </a:prstGeom>
      </xdr:spPr>
    </xdr:pic>
    <xdr:clientData/>
  </xdr:twoCellAnchor>
  <xdr:oneCellAnchor>
    <xdr:from>
      <xdr:col>0</xdr:col>
      <xdr:colOff>139065</xdr:colOff>
      <xdr:row>26</xdr:row>
      <xdr:rowOff>30480</xdr:rowOff>
    </xdr:from>
    <xdr:ext cx="236219" cy="207129"/>
    <xdr:pic>
      <xdr:nvPicPr>
        <xdr:cNvPr id="11" name="Grafický objekt 10" descr="Informac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18451830"/>
          <a:ext cx="236219" cy="207129"/>
        </a:xfrm>
        <a:prstGeom prst="rect">
          <a:avLst/>
        </a:prstGeom>
      </xdr:spPr>
    </xdr:pic>
    <xdr:clientData/>
  </xdr:oneCellAnchor>
  <xdr:twoCellAnchor editAs="oneCell">
    <xdr:from>
      <xdr:col>0</xdr:col>
      <xdr:colOff>114300</xdr:colOff>
      <xdr:row>98</xdr:row>
      <xdr:rowOff>0</xdr:rowOff>
    </xdr:from>
    <xdr:to>
      <xdr:col>0</xdr:col>
      <xdr:colOff>350519</xdr:colOff>
      <xdr:row>99</xdr:row>
      <xdr:rowOff>16629</xdr:rowOff>
    </xdr:to>
    <xdr:pic>
      <xdr:nvPicPr>
        <xdr:cNvPr id="13" name="Grafický objekt 12" descr="Informac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4300" y="15925800"/>
          <a:ext cx="236219" cy="207129"/>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160020</xdr:colOff>
          <xdr:row>87</xdr:row>
          <xdr:rowOff>110490</xdr:rowOff>
        </xdr:from>
        <xdr:to>
          <xdr:col>3</xdr:col>
          <xdr:colOff>1386840</xdr:colOff>
          <xdr:row>89</xdr:row>
          <xdr:rowOff>7620</xdr:rowOff>
        </xdr:to>
        <xdr:grpSp>
          <xdr:nvGrpSpPr>
            <xdr:cNvPr id="14" name="Skupina 13">
              <a:extLst>
                <a:ext uri="{FF2B5EF4-FFF2-40B4-BE49-F238E27FC236}">
                  <a16:creationId xmlns:a16="http://schemas.microsoft.com/office/drawing/2014/main" id="{00000000-0008-0000-0100-00000E000000}"/>
                </a:ext>
              </a:extLst>
            </xdr:cNvPr>
            <xdr:cNvGrpSpPr/>
          </xdr:nvGrpSpPr>
          <xdr:grpSpPr>
            <a:xfrm>
              <a:off x="4512942" y="15731447"/>
              <a:ext cx="1417321" cy="306744"/>
              <a:chOff x="4632949" y="12512081"/>
              <a:chExt cx="1424939" cy="236181"/>
            </a:xfrm>
          </xdr:grpSpPr>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4632949" y="12527285"/>
                <a:ext cx="777225" cy="2209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5265404" y="12512081"/>
                <a:ext cx="792484"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grpSp>
        <xdr:clientData/>
      </xdr:twoCellAnchor>
    </mc:Choice>
    <mc:Fallback/>
  </mc:AlternateContent>
  <xdr:oneCellAnchor>
    <xdr:from>
      <xdr:col>0</xdr:col>
      <xdr:colOff>139065</xdr:colOff>
      <xdr:row>89</xdr:row>
      <xdr:rowOff>59055</xdr:rowOff>
    </xdr:from>
    <xdr:ext cx="236219" cy="207129"/>
    <xdr:pic>
      <xdr:nvPicPr>
        <xdr:cNvPr id="17" name="Grafický objekt 16" descr="Informac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20004405"/>
          <a:ext cx="236219" cy="20712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2796540</xdr:colOff>
      <xdr:row>1</xdr:row>
      <xdr:rowOff>104775</xdr:rowOff>
    </xdr:from>
    <xdr:to>
      <xdr:col>10</xdr:col>
      <xdr:colOff>478155</xdr:colOff>
      <xdr:row>4</xdr:row>
      <xdr:rowOff>57813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83915" y="295275"/>
          <a:ext cx="641985" cy="644553"/>
        </a:xfrm>
        <a:prstGeom prst="rect">
          <a:avLst/>
        </a:prstGeom>
      </xdr:spPr>
    </xdr:pic>
    <xdr:clientData/>
  </xdr:twoCellAnchor>
  <xdr:twoCellAnchor editAs="oneCell">
    <xdr:from>
      <xdr:col>0</xdr:col>
      <xdr:colOff>130599</xdr:colOff>
      <xdr:row>26</xdr:row>
      <xdr:rowOff>48894</xdr:rowOff>
    </xdr:from>
    <xdr:to>
      <xdr:col>1</xdr:col>
      <xdr:colOff>2116</xdr:colOff>
      <xdr:row>28</xdr:row>
      <xdr:rowOff>66795</xdr:rowOff>
    </xdr:to>
    <xdr:pic>
      <xdr:nvPicPr>
        <xdr:cNvPr id="4" name="Grafický objekt 3" descr="Informace">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599" y="5086561"/>
          <a:ext cx="241934" cy="218984"/>
        </a:xfrm>
        <a:prstGeom prst="rect">
          <a:avLst/>
        </a:prstGeom>
      </xdr:spPr>
    </xdr:pic>
    <xdr:clientData/>
  </xdr:twoCellAnchor>
  <xdr:twoCellAnchor editAs="oneCell">
    <xdr:from>
      <xdr:col>0</xdr:col>
      <xdr:colOff>120016</xdr:colOff>
      <xdr:row>44</xdr:row>
      <xdr:rowOff>20319</xdr:rowOff>
    </xdr:from>
    <xdr:to>
      <xdr:col>0</xdr:col>
      <xdr:colOff>358140</xdr:colOff>
      <xdr:row>45</xdr:row>
      <xdr:rowOff>181304</xdr:rowOff>
    </xdr:to>
    <xdr:pic>
      <xdr:nvPicPr>
        <xdr:cNvPr id="8" name="Grafický objekt 7" descr="Informace">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6911319"/>
          <a:ext cx="238124" cy="213901"/>
        </a:xfrm>
        <a:prstGeom prst="rect">
          <a:avLst/>
        </a:prstGeom>
      </xdr:spPr>
    </xdr:pic>
    <xdr:clientData/>
  </xdr:twoCellAnchor>
  <xdr:twoCellAnchor editAs="oneCell">
    <xdr:from>
      <xdr:col>0</xdr:col>
      <xdr:colOff>123826</xdr:colOff>
      <xdr:row>47</xdr:row>
      <xdr:rowOff>230980</xdr:rowOff>
    </xdr:from>
    <xdr:to>
      <xdr:col>0</xdr:col>
      <xdr:colOff>361950</xdr:colOff>
      <xdr:row>49</xdr:row>
      <xdr:rowOff>20440</xdr:rowOff>
    </xdr:to>
    <xdr:pic>
      <xdr:nvPicPr>
        <xdr:cNvPr id="9" name="Grafický objekt 8" descr="Informac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37793"/>
          <a:ext cx="234314" cy="232372"/>
        </a:xfrm>
        <a:prstGeom prst="rect">
          <a:avLst/>
        </a:prstGeom>
      </xdr:spPr>
    </xdr:pic>
    <xdr:clientData/>
  </xdr:twoCellAnchor>
  <xdr:twoCellAnchor editAs="oneCell">
    <xdr:from>
      <xdr:col>0</xdr:col>
      <xdr:colOff>133351</xdr:colOff>
      <xdr:row>77</xdr:row>
      <xdr:rowOff>200024</xdr:rowOff>
    </xdr:from>
    <xdr:to>
      <xdr:col>0</xdr:col>
      <xdr:colOff>363855</xdr:colOff>
      <xdr:row>78</xdr:row>
      <xdr:rowOff>174744</xdr:rowOff>
    </xdr:to>
    <xdr:pic>
      <xdr:nvPicPr>
        <xdr:cNvPr id="10" name="Grafický objekt 9" descr="Informace">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764374"/>
          <a:ext cx="238124" cy="229989"/>
        </a:xfrm>
        <a:prstGeom prst="rect">
          <a:avLst/>
        </a:prstGeom>
      </xdr:spPr>
    </xdr:pic>
    <xdr:clientData/>
  </xdr:twoCellAnchor>
  <xdr:twoCellAnchor editAs="oneCell">
    <xdr:from>
      <xdr:col>0</xdr:col>
      <xdr:colOff>139066</xdr:colOff>
      <xdr:row>83</xdr:row>
      <xdr:rowOff>3809</xdr:rowOff>
    </xdr:from>
    <xdr:to>
      <xdr:col>0</xdr:col>
      <xdr:colOff>363855</xdr:colOff>
      <xdr:row>83</xdr:row>
      <xdr:rowOff>212843</xdr:rowOff>
    </xdr:to>
    <xdr:pic>
      <xdr:nvPicPr>
        <xdr:cNvPr id="11" name="Grafický objekt 10" descr="Informace">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8345976"/>
          <a:ext cx="224789" cy="209034"/>
        </a:xfrm>
        <a:prstGeom prst="rect">
          <a:avLst/>
        </a:prstGeom>
      </xdr:spPr>
    </xdr:pic>
    <xdr:clientData/>
  </xdr:twoCellAnchor>
  <xdr:twoCellAnchor>
    <xdr:from>
      <xdr:col>9</xdr:col>
      <xdr:colOff>2800350</xdr:colOff>
      <xdr:row>103</xdr:row>
      <xdr:rowOff>0</xdr:rowOff>
    </xdr:from>
    <xdr:to>
      <xdr:col>11</xdr:col>
      <xdr:colOff>0</xdr:colOff>
      <xdr:row>104</xdr:row>
      <xdr:rowOff>120015</xdr:rowOff>
    </xdr:to>
    <xdr:sp macro="" textlink="">
      <xdr:nvSpPr>
        <xdr:cNvPr id="12" name="Šipka: doprava 11">
          <a:hlinkClick xmlns:r="http://schemas.openxmlformats.org/officeDocument/2006/relationships" r:id="rId4"/>
          <a:extLst>
            <a:ext uri="{FF2B5EF4-FFF2-40B4-BE49-F238E27FC236}">
              <a16:creationId xmlns:a16="http://schemas.microsoft.com/office/drawing/2014/main" id="{00000000-0008-0000-0200-00000C000000}"/>
            </a:ext>
          </a:extLst>
        </xdr:cNvPr>
        <xdr:cNvSpPr/>
      </xdr:nvSpPr>
      <xdr:spPr>
        <a:xfrm>
          <a:off x="16087725"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2901315</xdr:colOff>
      <xdr:row>1</xdr:row>
      <xdr:rowOff>104775</xdr:rowOff>
    </xdr:from>
    <xdr:to>
      <xdr:col>11</xdr:col>
      <xdr:colOff>952</xdr:colOff>
      <xdr:row>4</xdr:row>
      <xdr:rowOff>57813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4390" y="295275"/>
          <a:ext cx="641985" cy="644553"/>
        </a:xfrm>
        <a:prstGeom prst="rect">
          <a:avLst/>
        </a:prstGeom>
      </xdr:spPr>
    </xdr:pic>
    <xdr:clientData/>
  </xdr:twoCellAnchor>
  <xdr:twoCellAnchor editAs="oneCell">
    <xdr:from>
      <xdr:col>0</xdr:col>
      <xdr:colOff>120016</xdr:colOff>
      <xdr:row>26</xdr:row>
      <xdr:rowOff>36194</xdr:rowOff>
    </xdr:from>
    <xdr:to>
      <xdr:col>0</xdr:col>
      <xdr:colOff>361950</xdr:colOff>
      <xdr:row>28</xdr:row>
      <xdr:rowOff>50918</xdr:rowOff>
    </xdr:to>
    <xdr:pic>
      <xdr:nvPicPr>
        <xdr:cNvPr id="3" name="Grafický objekt 2" descr="Informac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160644"/>
          <a:ext cx="241934" cy="214749"/>
        </a:xfrm>
        <a:prstGeom prst="rect">
          <a:avLst/>
        </a:prstGeom>
      </xdr:spPr>
    </xdr:pic>
    <xdr:clientData/>
  </xdr:twoCellAnchor>
  <xdr:twoCellAnchor editAs="oneCell">
    <xdr:from>
      <xdr:col>0</xdr:col>
      <xdr:colOff>120016</xdr:colOff>
      <xdr:row>44</xdr:row>
      <xdr:rowOff>188594</xdr:rowOff>
    </xdr:from>
    <xdr:to>
      <xdr:col>0</xdr:col>
      <xdr:colOff>358140</xdr:colOff>
      <xdr:row>46</xdr:row>
      <xdr:rowOff>10912</xdr:rowOff>
    </xdr:to>
    <xdr:pic>
      <xdr:nvPicPr>
        <xdr:cNvPr id="5" name="Grafický objekt 4" descr="Informace">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438119"/>
          <a:ext cx="238124" cy="212843"/>
        </a:xfrm>
        <a:prstGeom prst="rect">
          <a:avLst/>
        </a:prstGeom>
      </xdr:spPr>
    </xdr:pic>
    <xdr:clientData/>
  </xdr:twoCellAnchor>
  <xdr:twoCellAnchor editAs="oneCell">
    <xdr:from>
      <xdr:col>0</xdr:col>
      <xdr:colOff>121921</xdr:colOff>
      <xdr:row>47</xdr:row>
      <xdr:rowOff>175259</xdr:rowOff>
    </xdr:from>
    <xdr:to>
      <xdr:col>0</xdr:col>
      <xdr:colOff>358140</xdr:colOff>
      <xdr:row>48</xdr:row>
      <xdr:rowOff>153789</xdr:rowOff>
    </xdr:to>
    <xdr:pic>
      <xdr:nvPicPr>
        <xdr:cNvPr id="6" name="Grafický objekt 5" descr="Informace">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1921" y="16322039"/>
          <a:ext cx="240029" cy="222369"/>
        </a:xfrm>
        <a:prstGeom prst="rect">
          <a:avLst/>
        </a:prstGeom>
      </xdr:spPr>
    </xdr:pic>
    <xdr:clientData/>
  </xdr:twoCellAnchor>
  <xdr:twoCellAnchor editAs="oneCell">
    <xdr:from>
      <xdr:col>0</xdr:col>
      <xdr:colOff>133351</xdr:colOff>
      <xdr:row>76</xdr:row>
      <xdr:rowOff>200024</xdr:rowOff>
    </xdr:from>
    <xdr:to>
      <xdr:col>0</xdr:col>
      <xdr:colOff>363855</xdr:colOff>
      <xdr:row>77</xdr:row>
      <xdr:rowOff>174743</xdr:rowOff>
    </xdr:to>
    <xdr:pic>
      <xdr:nvPicPr>
        <xdr:cNvPr id="7" name="Grafický objekt 6" descr="Informac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82</xdr:row>
      <xdr:rowOff>3809</xdr:rowOff>
    </xdr:from>
    <xdr:to>
      <xdr:col>0</xdr:col>
      <xdr:colOff>363855</xdr:colOff>
      <xdr:row>82</xdr:row>
      <xdr:rowOff>212843</xdr:rowOff>
    </xdr:to>
    <xdr:pic>
      <xdr:nvPicPr>
        <xdr:cNvPr id="8" name="Grafický objekt 7" descr="Informac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100</xdr:row>
      <xdr:rowOff>466725</xdr:rowOff>
    </xdr:from>
    <xdr:to>
      <xdr:col>11</xdr:col>
      <xdr:colOff>9525</xdr:colOff>
      <xdr:row>102</xdr:row>
      <xdr:rowOff>53340</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16078200" y="2731770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2905125</xdr:colOff>
      <xdr:row>1</xdr:row>
      <xdr:rowOff>91440</xdr:rowOff>
    </xdr:from>
    <xdr:to>
      <xdr:col>11</xdr:col>
      <xdr:colOff>20954</xdr:colOff>
      <xdr:row>4</xdr:row>
      <xdr:rowOff>40668</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8200" y="281940"/>
          <a:ext cx="647700" cy="644553"/>
        </a:xfrm>
        <a:prstGeom prst="rect">
          <a:avLst/>
        </a:prstGeom>
      </xdr:spPr>
    </xdr:pic>
    <xdr:clientData/>
  </xdr:twoCellAnchor>
  <xdr:twoCellAnchor editAs="oneCell">
    <xdr:from>
      <xdr:col>0</xdr:col>
      <xdr:colOff>120016</xdr:colOff>
      <xdr:row>27</xdr:row>
      <xdr:rowOff>17144</xdr:rowOff>
    </xdr:from>
    <xdr:to>
      <xdr:col>0</xdr:col>
      <xdr:colOff>358140</xdr:colOff>
      <xdr:row>28</xdr:row>
      <xdr:rowOff>94733</xdr:rowOff>
    </xdr:to>
    <xdr:pic>
      <xdr:nvPicPr>
        <xdr:cNvPr id="3" name="Grafický objekt 2" descr="Informace">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290184"/>
          <a:ext cx="238124" cy="214749"/>
        </a:xfrm>
        <a:prstGeom prst="rect">
          <a:avLst/>
        </a:prstGeom>
      </xdr:spPr>
    </xdr:pic>
    <xdr:clientData/>
  </xdr:twoCellAnchor>
  <xdr:twoCellAnchor editAs="oneCell">
    <xdr:from>
      <xdr:col>0</xdr:col>
      <xdr:colOff>120016</xdr:colOff>
      <xdr:row>44</xdr:row>
      <xdr:rowOff>179069</xdr:rowOff>
    </xdr:from>
    <xdr:to>
      <xdr:col>0</xdr:col>
      <xdr:colOff>361950</xdr:colOff>
      <xdr:row>46</xdr:row>
      <xdr:rowOff>10913</xdr:rowOff>
    </xdr:to>
    <xdr:pic>
      <xdr:nvPicPr>
        <xdr:cNvPr id="5" name="Grafický objekt 4" descr="Informac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533369"/>
          <a:ext cx="241934" cy="212844"/>
        </a:xfrm>
        <a:prstGeom prst="rect">
          <a:avLst/>
        </a:prstGeom>
      </xdr:spPr>
    </xdr:pic>
    <xdr:clientData/>
  </xdr:twoCellAnchor>
  <xdr:twoCellAnchor editAs="oneCell">
    <xdr:from>
      <xdr:col>0</xdr:col>
      <xdr:colOff>123826</xdr:colOff>
      <xdr:row>47</xdr:row>
      <xdr:rowOff>242886</xdr:rowOff>
    </xdr:from>
    <xdr:to>
      <xdr:col>0</xdr:col>
      <xdr:colOff>358140</xdr:colOff>
      <xdr:row>49</xdr:row>
      <xdr:rowOff>19010</xdr:rowOff>
    </xdr:to>
    <xdr:pic>
      <xdr:nvPicPr>
        <xdr:cNvPr id="6" name="Grafický objekt 5" descr="Informace">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13980"/>
          <a:ext cx="238124" cy="232371"/>
        </a:xfrm>
        <a:prstGeom prst="rect">
          <a:avLst/>
        </a:prstGeom>
      </xdr:spPr>
    </xdr:pic>
    <xdr:clientData/>
  </xdr:twoCellAnchor>
  <xdr:twoCellAnchor editAs="oneCell">
    <xdr:from>
      <xdr:col>0</xdr:col>
      <xdr:colOff>133351</xdr:colOff>
      <xdr:row>77</xdr:row>
      <xdr:rowOff>200024</xdr:rowOff>
    </xdr:from>
    <xdr:to>
      <xdr:col>0</xdr:col>
      <xdr:colOff>360045</xdr:colOff>
      <xdr:row>78</xdr:row>
      <xdr:rowOff>170933</xdr:rowOff>
    </xdr:to>
    <xdr:pic>
      <xdr:nvPicPr>
        <xdr:cNvPr id="7" name="Grafický objekt 6" descr="Informace">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83</xdr:row>
      <xdr:rowOff>3809</xdr:rowOff>
    </xdr:from>
    <xdr:to>
      <xdr:col>0</xdr:col>
      <xdr:colOff>360045</xdr:colOff>
      <xdr:row>83</xdr:row>
      <xdr:rowOff>209033</xdr:rowOff>
    </xdr:to>
    <xdr:pic>
      <xdr:nvPicPr>
        <xdr:cNvPr id="8" name="Grafický objekt 7" descr="Informace">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102</xdr:row>
      <xdr:rowOff>76200</xdr:rowOff>
    </xdr:from>
    <xdr:to>
      <xdr:col>11</xdr:col>
      <xdr:colOff>9525</xdr:colOff>
      <xdr:row>103</xdr:row>
      <xdr:rowOff>196215</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16078200"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122132</xdr:colOff>
      <xdr:row>7</xdr:row>
      <xdr:rowOff>6138</xdr:rowOff>
    </xdr:from>
    <xdr:to>
      <xdr:col>0</xdr:col>
      <xdr:colOff>358351</xdr:colOff>
      <xdr:row>8</xdr:row>
      <xdr:rowOff>26154</xdr:rowOff>
    </xdr:to>
    <xdr:pic>
      <xdr:nvPicPr>
        <xdr:cNvPr id="2" name="Grafický objekt 1" descr="Informac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2132" y="1539663"/>
          <a:ext cx="236219" cy="223851"/>
        </a:xfrm>
        <a:prstGeom prst="rect">
          <a:avLst/>
        </a:prstGeom>
      </xdr:spPr>
    </xdr:pic>
    <xdr:clientData/>
  </xdr:twoCellAnchor>
  <xdr:twoCellAnchor editAs="oneCell">
    <xdr:from>
      <xdr:col>11</xdr:col>
      <xdr:colOff>335280</xdr:colOff>
      <xdr:row>1</xdr:row>
      <xdr:rowOff>30480</xdr:rowOff>
    </xdr:from>
    <xdr:to>
      <xdr:col>11</xdr:col>
      <xdr:colOff>960120</xdr:colOff>
      <xdr:row>3</xdr:row>
      <xdr:rowOff>174018</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09320" y="220980"/>
          <a:ext cx="643890" cy="642648"/>
        </a:xfrm>
        <a:prstGeom prst="rect">
          <a:avLst/>
        </a:prstGeom>
      </xdr:spPr>
    </xdr:pic>
    <xdr:clientData/>
  </xdr:twoCellAnchor>
  <xdr:twoCellAnchor>
    <xdr:from>
      <xdr:col>11</xdr:col>
      <xdr:colOff>330200</xdr:colOff>
      <xdr:row>38</xdr:row>
      <xdr:rowOff>42333</xdr:rowOff>
    </xdr:from>
    <xdr:to>
      <xdr:col>11</xdr:col>
      <xdr:colOff>977900</xdr:colOff>
      <xdr:row>39</xdr:row>
      <xdr:rowOff>167640</xdr:rowOff>
    </xdr:to>
    <xdr:sp macro="" textlink="">
      <xdr:nvSpPr>
        <xdr:cNvPr id="4" name="Šipka: doprava 3">
          <a:hlinkClick xmlns:r="http://schemas.openxmlformats.org/officeDocument/2006/relationships" r:id="rId4"/>
          <a:extLst>
            <a:ext uri="{FF2B5EF4-FFF2-40B4-BE49-F238E27FC236}">
              <a16:creationId xmlns:a16="http://schemas.microsoft.com/office/drawing/2014/main" id="{00000000-0008-0000-0500-000004000000}"/>
            </a:ext>
          </a:extLst>
        </xdr:cNvPr>
        <xdr:cNvSpPr/>
      </xdr:nvSpPr>
      <xdr:spPr>
        <a:xfrm>
          <a:off x="14122400" y="9618133"/>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1717637</xdr:colOff>
      <xdr:row>1</xdr:row>
      <xdr:rowOff>100527</xdr:rowOff>
    </xdr:from>
    <xdr:to>
      <xdr:col>9</xdr:col>
      <xdr:colOff>578876</xdr:colOff>
      <xdr:row>4</xdr:row>
      <xdr:rowOff>20464</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0003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4" name="Grafický objekt 3" descr="Informac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1081"/>
          <a:ext cx="238124" cy="210939"/>
        </a:xfrm>
        <a:prstGeom prst="rect">
          <a:avLst/>
        </a:prstGeom>
      </xdr:spPr>
    </xdr:pic>
    <xdr:clientData/>
  </xdr:oneCellAnchor>
  <xdr:oneCellAnchor>
    <xdr:from>
      <xdr:col>0</xdr:col>
      <xdr:colOff>123825</xdr:colOff>
      <xdr:row>35</xdr:row>
      <xdr:rowOff>105832</xdr:rowOff>
    </xdr:from>
    <xdr:ext cx="238124" cy="210939"/>
    <xdr:pic>
      <xdr:nvPicPr>
        <xdr:cNvPr id="5" name="Grafický objekt 4" descr="Informace">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5499099"/>
          <a:ext cx="238124" cy="210939"/>
        </a:xfrm>
        <a:prstGeom prst="rect">
          <a:avLst/>
        </a:prstGeom>
      </xdr:spPr>
    </xdr:pic>
    <xdr:clientData/>
  </xdr:oneCellAnchor>
  <xdr:oneCellAnchor>
    <xdr:from>
      <xdr:col>0</xdr:col>
      <xdr:colOff>141319</xdr:colOff>
      <xdr:row>48</xdr:row>
      <xdr:rowOff>40154</xdr:rowOff>
    </xdr:from>
    <xdr:ext cx="238124" cy="210939"/>
    <xdr:pic>
      <xdr:nvPicPr>
        <xdr:cNvPr id="7" name="Grafický objekt 6" descr="Informace">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89354"/>
          <a:ext cx="238124" cy="210939"/>
        </a:xfrm>
        <a:prstGeom prst="rect">
          <a:avLst/>
        </a:prstGeom>
      </xdr:spPr>
    </xdr:pic>
    <xdr:clientData/>
  </xdr:oneCellAnchor>
  <xdr:oneCellAnchor>
    <xdr:from>
      <xdr:col>0</xdr:col>
      <xdr:colOff>131794</xdr:colOff>
      <xdr:row>55</xdr:row>
      <xdr:rowOff>269427</xdr:rowOff>
    </xdr:from>
    <xdr:ext cx="238124" cy="210939"/>
    <xdr:pic>
      <xdr:nvPicPr>
        <xdr:cNvPr id="8" name="Grafický objekt 7" descr="Informace">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794" y="14556927"/>
          <a:ext cx="238124" cy="210939"/>
        </a:xfrm>
        <a:prstGeom prst="rect">
          <a:avLst/>
        </a:prstGeom>
      </xdr:spPr>
    </xdr:pic>
    <xdr:clientData/>
  </xdr:oneCellAnchor>
  <xdr:oneCellAnchor>
    <xdr:from>
      <xdr:col>0</xdr:col>
      <xdr:colOff>142314</xdr:colOff>
      <xdr:row>30</xdr:row>
      <xdr:rowOff>85166</xdr:rowOff>
    </xdr:from>
    <xdr:ext cx="238124" cy="210939"/>
    <xdr:pic>
      <xdr:nvPicPr>
        <xdr:cNvPr id="12" name="Grafický objekt 11" descr="Informace">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2314" y="8494060"/>
          <a:ext cx="238124" cy="210939"/>
        </a:xfrm>
        <a:prstGeom prst="rect">
          <a:avLst/>
        </a:prstGeom>
      </xdr:spPr>
    </xdr:pic>
    <xdr:clientData/>
  </xdr:oneCellAnchor>
  <xdr:twoCellAnchor>
    <xdr:from>
      <xdr:col>8</xdr:col>
      <xdr:colOff>1737360</xdr:colOff>
      <xdr:row>113</xdr:row>
      <xdr:rowOff>106680</xdr:rowOff>
    </xdr:from>
    <xdr:to>
      <xdr:col>11</xdr:col>
      <xdr:colOff>7620</xdr:colOff>
      <xdr:row>115</xdr:row>
      <xdr:rowOff>30480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600-000009000000}"/>
            </a:ext>
          </a:extLst>
        </xdr:cNvPr>
        <xdr:cNvSpPr/>
      </xdr:nvSpPr>
      <xdr:spPr>
        <a:xfrm>
          <a:off x="13319760" y="2317242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127773</xdr:colOff>
      <xdr:row>79</xdr:row>
      <xdr:rowOff>97766</xdr:rowOff>
    </xdr:from>
    <xdr:ext cx="238124" cy="210939"/>
    <xdr:pic>
      <xdr:nvPicPr>
        <xdr:cNvPr id="10" name="Grafický objekt 9" descr="Informace">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773" y="19042991"/>
          <a:ext cx="238124" cy="210939"/>
        </a:xfrm>
        <a:prstGeom prst="rect">
          <a:avLst/>
        </a:prstGeom>
      </xdr:spPr>
    </xdr:pic>
    <xdr:clientData/>
  </xdr:oneCellAnchor>
  <xdr:oneCellAnchor>
    <xdr:from>
      <xdr:col>0</xdr:col>
      <xdr:colOff>143783</xdr:colOff>
      <xdr:row>19</xdr:row>
      <xdr:rowOff>227365</xdr:rowOff>
    </xdr:from>
    <xdr:ext cx="238124" cy="210939"/>
    <xdr:pic>
      <xdr:nvPicPr>
        <xdr:cNvPr id="11" name="Grafický objekt 10" descr="Informace">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83" y="4884032"/>
          <a:ext cx="238124" cy="210939"/>
        </a:xfrm>
        <a:prstGeom prst="rect">
          <a:avLst/>
        </a:prstGeom>
      </xdr:spPr>
    </xdr:pic>
    <xdr:clientData/>
  </xdr:oneCellAnchor>
  <xdr:oneCellAnchor>
    <xdr:from>
      <xdr:col>0</xdr:col>
      <xdr:colOff>141319</xdr:colOff>
      <xdr:row>98</xdr:row>
      <xdr:rowOff>12041</xdr:rowOff>
    </xdr:from>
    <xdr:ext cx="238124" cy="210939"/>
    <xdr:pic>
      <xdr:nvPicPr>
        <xdr:cNvPr id="13" name="Grafický objekt 12" descr="Informace">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23761041"/>
          <a:ext cx="238124" cy="210939"/>
        </a:xfrm>
        <a:prstGeom prst="rect">
          <a:avLst/>
        </a:prstGeom>
      </xdr:spPr>
    </xdr:pic>
    <xdr:clientData/>
  </xdr:oneCellAnchor>
  <xdr:oneCellAnchor>
    <xdr:from>
      <xdr:col>0</xdr:col>
      <xdr:colOff>137583</xdr:colOff>
      <xdr:row>104</xdr:row>
      <xdr:rowOff>21167</xdr:rowOff>
    </xdr:from>
    <xdr:ext cx="238124" cy="210939"/>
    <xdr:pic>
      <xdr:nvPicPr>
        <xdr:cNvPr id="18" name="Grafický objekt 17" descr="Informace">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583" y="24722667"/>
          <a:ext cx="238124" cy="21093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1748117</xdr:colOff>
      <xdr:row>1</xdr:row>
      <xdr:rowOff>92907</xdr:rowOff>
    </xdr:from>
    <xdr:to>
      <xdr:col>11</xdr:col>
      <xdr:colOff>22615</xdr:colOff>
      <xdr:row>4</xdr:row>
      <xdr:rowOff>1414</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0517" y="28340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1684020</xdr:colOff>
      <xdr:row>112</xdr:row>
      <xdr:rowOff>60960</xdr:rowOff>
    </xdr:from>
    <xdr:to>
      <xdr:col>9</xdr:col>
      <xdr:colOff>548640</xdr:colOff>
      <xdr:row>113</xdr:row>
      <xdr:rowOff>182880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13266420" y="2314956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119592</xdr:colOff>
      <xdr:row>78</xdr:row>
      <xdr:rowOff>85726</xdr:rowOff>
    </xdr:from>
    <xdr:ext cx="238124" cy="210939"/>
    <xdr:pic>
      <xdr:nvPicPr>
        <xdr:cNvPr id="9" name="Grafický objekt 8" descr="Informace">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9592" y="19040476"/>
          <a:ext cx="238124" cy="210939"/>
        </a:xfrm>
        <a:prstGeom prst="rect">
          <a:avLst/>
        </a:prstGeom>
      </xdr:spPr>
    </xdr:pic>
    <xdr:clientData/>
  </xdr:oneCellAnchor>
  <xdr:oneCellAnchor>
    <xdr:from>
      <xdr:col>0</xdr:col>
      <xdr:colOff>127000</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4878917"/>
          <a:ext cx="238124" cy="210939"/>
        </a:xfrm>
        <a:prstGeom prst="rect">
          <a:avLst/>
        </a:prstGeom>
      </xdr:spPr>
    </xdr:pic>
    <xdr:clientData/>
  </xdr:oneCellAnchor>
  <xdr:oneCellAnchor>
    <xdr:from>
      <xdr:col>0</xdr:col>
      <xdr:colOff>137583</xdr:colOff>
      <xdr:row>97</xdr:row>
      <xdr:rowOff>31750</xdr:rowOff>
    </xdr:from>
    <xdr:ext cx="238124" cy="210939"/>
    <xdr:pic>
      <xdr:nvPicPr>
        <xdr:cNvPr id="11" name="Grafický objekt 10" descr="Informace">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583" y="22362583"/>
          <a:ext cx="238124" cy="210939"/>
        </a:xfrm>
        <a:prstGeom prst="rect">
          <a:avLst/>
        </a:prstGeom>
      </xdr:spPr>
    </xdr:pic>
    <xdr:clientData/>
  </xdr:oneCellAnchor>
  <xdr:oneCellAnchor>
    <xdr:from>
      <xdr:col>0</xdr:col>
      <xdr:colOff>127000</xdr:colOff>
      <xdr:row>103</xdr:row>
      <xdr:rowOff>31750</xdr:rowOff>
    </xdr:from>
    <xdr:ext cx="238124" cy="210939"/>
    <xdr:pic>
      <xdr:nvPicPr>
        <xdr:cNvPr id="12" name="Grafický objekt 11" descr="Informace">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315083"/>
          <a:ext cx="238124" cy="21093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8</xdr:col>
      <xdr:colOff>1740497</xdr:colOff>
      <xdr:row>1</xdr:row>
      <xdr:rowOff>100527</xdr:rowOff>
    </xdr:from>
    <xdr:to>
      <xdr:col>11</xdr:col>
      <xdr:colOff>20710</xdr:colOff>
      <xdr:row>4</xdr:row>
      <xdr:rowOff>16654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289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1729740</xdr:colOff>
      <xdr:row>113</xdr:row>
      <xdr:rowOff>99060</xdr:rowOff>
    </xdr:from>
    <xdr:to>
      <xdr:col>10</xdr:col>
      <xdr:colOff>0</xdr:colOff>
      <xdr:row>115</xdr:row>
      <xdr:rowOff>22860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800-000008000000}"/>
            </a:ext>
          </a:extLst>
        </xdr:cNvPr>
        <xdr:cNvSpPr/>
      </xdr:nvSpPr>
      <xdr:spPr>
        <a:xfrm>
          <a:off x="13312140" y="232333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131870</xdr:colOff>
      <xdr:row>79</xdr:row>
      <xdr:rowOff>97155</xdr:rowOff>
    </xdr:from>
    <xdr:ext cx="238124" cy="210939"/>
    <xdr:pic>
      <xdr:nvPicPr>
        <xdr:cNvPr id="9" name="Grafický objekt 8" descr="Informace">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1870" y="19061430"/>
          <a:ext cx="238124" cy="210939"/>
        </a:xfrm>
        <a:prstGeom prst="rect">
          <a:avLst/>
        </a:prstGeom>
      </xdr:spPr>
    </xdr:pic>
    <xdr:clientData/>
  </xdr:oneCellAnchor>
  <xdr:oneCellAnchor>
    <xdr:from>
      <xdr:col>0</xdr:col>
      <xdr:colOff>148167</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4878917"/>
          <a:ext cx="238124" cy="210939"/>
        </a:xfrm>
        <a:prstGeom prst="rect">
          <a:avLst/>
        </a:prstGeom>
      </xdr:spPr>
    </xdr:pic>
    <xdr:clientData/>
  </xdr:oneCellAnchor>
  <xdr:oneCellAnchor>
    <xdr:from>
      <xdr:col>0</xdr:col>
      <xdr:colOff>148167</xdr:colOff>
      <xdr:row>97</xdr:row>
      <xdr:rowOff>21167</xdr:rowOff>
    </xdr:from>
    <xdr:ext cx="238124" cy="210939"/>
    <xdr:pic>
      <xdr:nvPicPr>
        <xdr:cNvPr id="11" name="Grafický objekt 10" descr="Informace">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22320250"/>
          <a:ext cx="238124" cy="210939"/>
        </a:xfrm>
        <a:prstGeom prst="rect">
          <a:avLst/>
        </a:prstGeom>
      </xdr:spPr>
    </xdr:pic>
    <xdr:clientData/>
  </xdr:oneCellAnchor>
  <xdr:oneCellAnchor>
    <xdr:from>
      <xdr:col>0</xdr:col>
      <xdr:colOff>127000</xdr:colOff>
      <xdr:row>103</xdr:row>
      <xdr:rowOff>21167</xdr:rowOff>
    </xdr:from>
    <xdr:ext cx="238124" cy="210939"/>
    <xdr:pic>
      <xdr:nvPicPr>
        <xdr:cNvPr id="12" name="Grafický objekt 11" descr="Informace">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272750"/>
          <a:ext cx="238124" cy="210939"/>
        </a:xfrm>
        <a:prstGeom prst="rect">
          <a:avLst/>
        </a:prstGeom>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eliska.sibrova@tacr.cz?subject=Zp&#283;tn&#225;%20vazba%20k%20TACR%20Application%20For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bin"/><Relationship Id="rId13" Type="http://schemas.openxmlformats.org/officeDocument/2006/relationships/ctrlProp" Target="../ctrlProps/ctrlProp2.xml"/><Relationship Id="rId3" Type="http://schemas.openxmlformats.org/officeDocument/2006/relationships/hyperlink" Target="http://www.vyzkum.cz/FrontClanek.aspx?idsekce=653383&amp;ad=1&amp;attid=654982" TargetMode="External"/><Relationship Id="rId7" Type="http://schemas.openxmlformats.org/officeDocument/2006/relationships/hyperlink" Target="https://www.tacr.cz/dokums_raw/cofundy/190807_podnik_v_obtizich.pdf" TargetMode="External"/><Relationship Id="rId12" Type="http://schemas.openxmlformats.org/officeDocument/2006/relationships/ctrlProp" Target="../ctrlProps/ctrlProp1.xml"/><Relationship Id="rId2" Type="http://schemas.openxmlformats.org/officeDocument/2006/relationships/hyperlink" Target="http://www.rvvi.cz/" TargetMode="External"/><Relationship Id="rId1" Type="http://schemas.openxmlformats.org/officeDocument/2006/relationships/printerSettings" Target="../printerSettings/printerSettings3.bin"/><Relationship Id="rId6" Type="http://schemas.openxmlformats.org/officeDocument/2006/relationships/hyperlink" Target="http://www.vyzkum.cz/storage/att/98E57750704C86E383E673EC6E7D05A6/Ciselnik_oboru_Frascati_v20171207web.pdf" TargetMode="External"/><Relationship Id="rId11" Type="http://schemas.openxmlformats.org/officeDocument/2006/relationships/vmlDrawing" Target="../drawings/vmlDrawing3.vml"/><Relationship Id="rId5" Type="http://schemas.openxmlformats.org/officeDocument/2006/relationships/hyperlink" Target="https://www.tacr.cz/dokums_raw/ck/FRASCATI_MANUAL.pdf" TargetMode="External"/><Relationship Id="rId10" Type="http://schemas.openxmlformats.org/officeDocument/2006/relationships/vmlDrawing" Target="../drawings/vmlDrawing2.vml"/><Relationship Id="rId4" Type="http://schemas.openxmlformats.org/officeDocument/2006/relationships/hyperlink" Target="https://www.vyzkum.cz/FrontClanek.aspx?idsekce=1374"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eur-lex.europa.eu/legal-content/CS/TXT/PDF/?uri=CELEX:32014R0651&amp;fro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eur-lex.europa.eu/legal-content/CS/TXT/PDF/?uri=CELEX:32014R0651&amp;from=EN"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eur-lex.europa.eu/legal-content/CS/TXT/PDF/?uri=CELEX:32014R0651&amp;from=EN"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tacr.cz/wp-content/uploads/documents/2019/12/02/1575282894_definice_druhu_vysledku.pdf" TargetMode="External"/><Relationship Id="rId1" Type="http://schemas.openxmlformats.org/officeDocument/2006/relationships/hyperlink" Target="https://www.tacr.cz/wp-content/uploads/documents/2019/12/02/1575282894_definice_druhu_vysledku.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tacr.cz/dokums_raw/trend/PP1/1VS/Vseobecne_podminky_v6.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tacr.cz/dokums_raw/trend/PP1/1VS/Vseobecne_podminky_v6.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tacr.cz/dokums_raw/trend/PP1/1VS/Vseobecne_podminky_v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7377E-1D38-4C78-92E5-255FAA530966}">
  <sheetPr codeName="List10">
    <tabColor rgb="FFFF0000"/>
    <outlinePr summaryBelow="0" summaryRight="0"/>
    <pageSetUpPr fitToPage="1"/>
  </sheetPr>
  <dimension ref="A1:O957"/>
  <sheetViews>
    <sheetView showGridLines="0" showRowColHeaders="0" tabSelected="1" showRuler="0" zoomScaleNormal="100" workbookViewId="0"/>
  </sheetViews>
  <sheetFormatPr defaultColWidth="14.42578125" defaultRowHeight="15" customHeight="1"/>
  <cols>
    <col min="1" max="1" width="5.5703125" style="39" customWidth="1"/>
    <col min="2" max="2" width="39.7109375" style="31" customWidth="1"/>
    <col min="3" max="3" width="2.85546875" style="54" customWidth="1"/>
    <col min="4" max="4" width="81.42578125" style="31" customWidth="1"/>
    <col min="5" max="5" width="54.5703125" style="54" customWidth="1"/>
    <col min="6" max="6" width="17" style="31" customWidth="1"/>
    <col min="7" max="7" width="15.140625" style="31" customWidth="1"/>
    <col min="8" max="8" width="14.5703125" style="31" customWidth="1"/>
    <col min="9" max="9" width="14.42578125" style="31" customWidth="1"/>
    <col min="10" max="16384" width="14.42578125" style="31"/>
  </cols>
  <sheetData>
    <row r="1" spans="1:7" s="39" customFormat="1" ht="15" customHeight="1">
      <c r="A1" s="493"/>
      <c r="C1" s="54"/>
      <c r="E1" s="54"/>
    </row>
    <row r="2" spans="1:7" s="39" customFormat="1" ht="21" customHeight="1">
      <c r="C2" s="54"/>
      <c r="E2" s="54"/>
    </row>
    <row r="3" spans="1:7" ht="18" customHeight="1">
      <c r="B3" s="551" t="s">
        <v>1202</v>
      </c>
      <c r="C3" s="551"/>
      <c r="D3" s="552"/>
      <c r="E3" s="58"/>
    </row>
    <row r="4" spans="1:7" s="39" customFormat="1" ht="18" customHeight="1">
      <c r="B4" s="56"/>
      <c r="C4" s="56"/>
      <c r="D4" s="84"/>
      <c r="E4" s="84"/>
    </row>
    <row r="5" spans="1:7" s="39" customFormat="1" ht="16.149999999999999" customHeight="1">
      <c r="C5" s="54"/>
      <c r="E5" s="54"/>
    </row>
    <row r="6" spans="1:7" ht="22.15" customHeight="1">
      <c r="B6" s="562" t="s">
        <v>1023</v>
      </c>
      <c r="C6" s="563"/>
      <c r="D6" s="563"/>
      <c r="E6" s="563"/>
      <c r="F6" s="53"/>
      <c r="G6" s="50"/>
    </row>
    <row r="7" spans="1:7" ht="15.6" customHeight="1">
      <c r="B7" s="35"/>
      <c r="C7" s="35"/>
      <c r="D7" s="33"/>
      <c r="E7" s="33"/>
      <c r="F7" s="34"/>
      <c r="G7" s="34"/>
    </row>
    <row r="8" spans="1:7" s="84" customFormat="1" ht="15.6" customHeight="1">
      <c r="B8" s="61"/>
      <c r="C8" s="61"/>
      <c r="D8" s="62"/>
      <c r="E8" s="62"/>
      <c r="F8" s="40"/>
      <c r="G8" s="34"/>
    </row>
    <row r="9" spans="1:7" ht="15.6" customHeight="1">
      <c r="B9" s="51"/>
      <c r="C9" s="75"/>
      <c r="D9" s="130" t="s">
        <v>1055</v>
      </c>
      <c r="E9" s="63"/>
      <c r="F9" s="40"/>
      <c r="G9" s="34"/>
    </row>
    <row r="10" spans="1:7" ht="15.6" customHeight="1">
      <c r="B10" s="64"/>
      <c r="C10" s="64"/>
      <c r="D10" s="65"/>
      <c r="E10" s="65"/>
      <c r="F10" s="41"/>
      <c r="G10" s="34"/>
    </row>
    <row r="11" spans="1:7" ht="15.6" customHeight="1">
      <c r="B11" s="52"/>
      <c r="C11" s="76"/>
      <c r="D11" s="130" t="s">
        <v>1056</v>
      </c>
      <c r="E11" s="63"/>
      <c r="F11" s="40"/>
      <c r="G11" s="34"/>
    </row>
    <row r="12" spans="1:7" ht="15.6" customHeight="1">
      <c r="B12" s="66"/>
      <c r="C12" s="66"/>
      <c r="D12" s="62"/>
      <c r="E12" s="62"/>
      <c r="F12" s="41"/>
      <c r="G12" s="34"/>
    </row>
    <row r="13" spans="1:7" ht="15.6" customHeight="1">
      <c r="B13" s="12"/>
      <c r="C13" s="77"/>
      <c r="D13" s="130" t="s">
        <v>1057</v>
      </c>
      <c r="E13" s="63"/>
      <c r="F13" s="40"/>
      <c r="G13" s="34"/>
    </row>
    <row r="14" spans="1:7" ht="15.6" customHeight="1">
      <c r="B14" s="66"/>
      <c r="C14" s="66"/>
      <c r="D14" s="67"/>
      <c r="E14" s="67"/>
      <c r="F14" s="40"/>
      <c r="G14" s="34"/>
    </row>
    <row r="15" spans="1:7" s="39" customFormat="1" ht="15.6" customHeight="1">
      <c r="B15" s="566" t="s">
        <v>739</v>
      </c>
      <c r="C15" s="78"/>
      <c r="D15" s="553" t="s">
        <v>1174</v>
      </c>
      <c r="E15" s="554"/>
      <c r="F15" s="40"/>
      <c r="G15" s="34"/>
    </row>
    <row r="16" spans="1:7" s="39" customFormat="1" ht="12.75">
      <c r="B16" s="567"/>
      <c r="C16" s="66"/>
      <c r="D16" s="554"/>
      <c r="E16" s="554"/>
      <c r="F16" s="40"/>
      <c r="G16" s="34"/>
    </row>
    <row r="17" spans="2:7" s="84" customFormat="1" ht="15.6" customHeight="1">
      <c r="B17" s="413"/>
      <c r="C17" s="66"/>
      <c r="D17" s="413"/>
      <c r="E17" s="413"/>
      <c r="F17" s="40"/>
      <c r="G17" s="34"/>
    </row>
    <row r="18" spans="2:7" s="84" customFormat="1" ht="15.6" customHeight="1">
      <c r="B18" s="566" t="s">
        <v>1014</v>
      </c>
      <c r="C18" s="66"/>
      <c r="D18" s="553" t="s">
        <v>1157</v>
      </c>
      <c r="E18" s="553"/>
      <c r="F18" s="40"/>
      <c r="G18" s="34"/>
    </row>
    <row r="19" spans="2:7" s="84" customFormat="1" ht="27" customHeight="1">
      <c r="B19" s="567"/>
      <c r="C19" s="66"/>
      <c r="D19" s="553"/>
      <c r="E19" s="553"/>
      <c r="F19" s="40"/>
      <c r="G19" s="34"/>
    </row>
    <row r="20" spans="2:7" s="39" customFormat="1" ht="15.6" customHeight="1">
      <c r="B20" s="66"/>
      <c r="C20" s="66"/>
      <c r="D20" s="63"/>
      <c r="E20" s="63"/>
      <c r="F20" s="40"/>
      <c r="G20" s="34"/>
    </row>
    <row r="21" spans="2:7" s="84" customFormat="1" ht="4.9000000000000004" customHeight="1">
      <c r="B21" s="66"/>
      <c r="C21" s="66"/>
      <c r="D21" s="374"/>
      <c r="E21" s="374"/>
      <c r="F21" s="40"/>
      <c r="G21" s="34"/>
    </row>
    <row r="22" spans="2:7" s="39" customFormat="1" ht="15.6" customHeight="1">
      <c r="B22" s="559" t="s">
        <v>993</v>
      </c>
      <c r="C22" s="560"/>
      <c r="D22" s="560"/>
      <c r="E22" s="560"/>
      <c r="F22" s="40"/>
      <c r="G22" s="34"/>
    </row>
    <row r="23" spans="2:7" s="39" customFormat="1" ht="15.6" customHeight="1">
      <c r="B23" s="66"/>
      <c r="C23" s="66"/>
      <c r="D23" s="63"/>
      <c r="E23" s="63"/>
      <c r="F23" s="40"/>
      <c r="G23" s="34"/>
    </row>
    <row r="24" spans="2:7" ht="15.6" customHeight="1">
      <c r="B24" s="555" t="s">
        <v>1021</v>
      </c>
      <c r="C24" s="556"/>
      <c r="D24" s="556"/>
      <c r="E24" s="556"/>
      <c r="F24" s="55"/>
      <c r="G24" s="34"/>
    </row>
    <row r="25" spans="2:7" ht="15.6" customHeight="1">
      <c r="B25" s="556"/>
      <c r="C25" s="556"/>
      <c r="D25" s="556"/>
      <c r="E25" s="556"/>
      <c r="F25" s="55"/>
      <c r="G25" s="34"/>
    </row>
    <row r="26" spans="2:7" s="84" customFormat="1" ht="15.6" customHeight="1">
      <c r="B26" s="414"/>
      <c r="C26" s="414"/>
      <c r="D26" s="414"/>
      <c r="E26" s="414"/>
      <c r="F26" s="55"/>
      <c r="G26" s="34"/>
    </row>
    <row r="27" spans="2:7" ht="3" customHeight="1">
      <c r="B27" s="42"/>
      <c r="C27" s="42"/>
      <c r="D27" s="43"/>
      <c r="E27" s="43"/>
      <c r="F27" s="40"/>
      <c r="G27" s="34"/>
    </row>
    <row r="28" spans="2:7" s="54" customFormat="1" ht="15.6" customHeight="1">
      <c r="B28" s="558" t="s">
        <v>740</v>
      </c>
      <c r="C28" s="558"/>
      <c r="D28" s="558"/>
      <c r="E28" s="558"/>
      <c r="F28" s="40"/>
      <c r="G28" s="34"/>
    </row>
    <row r="29" spans="2:7" s="54" customFormat="1" ht="15.6" customHeight="1">
      <c r="B29" s="558"/>
      <c r="C29" s="558"/>
      <c r="D29" s="558"/>
      <c r="E29" s="558"/>
      <c r="F29" s="40"/>
      <c r="G29" s="34"/>
    </row>
    <row r="30" spans="2:7" s="54" customFormat="1" ht="15.6" customHeight="1">
      <c r="B30" s="42"/>
      <c r="C30" s="42"/>
      <c r="D30" s="43"/>
      <c r="E30" s="43"/>
      <c r="F30" s="40"/>
      <c r="G30" s="34"/>
    </row>
    <row r="31" spans="2:7" ht="22.15" customHeight="1">
      <c r="B31" s="564" t="s">
        <v>994</v>
      </c>
      <c r="C31" s="565"/>
      <c r="D31" s="565"/>
      <c r="E31" s="565"/>
      <c r="F31" s="40"/>
      <c r="G31" s="34"/>
    </row>
    <row r="32" spans="2:7" s="54" customFormat="1" ht="15.6" customHeight="1">
      <c r="B32" s="37"/>
      <c r="C32" s="37"/>
      <c r="D32" s="38"/>
      <c r="E32" s="38"/>
      <c r="F32" s="40"/>
      <c r="G32" s="34"/>
    </row>
    <row r="33" spans="2:7" s="84" customFormat="1" ht="9.6" customHeight="1">
      <c r="B33" s="64"/>
      <c r="C33" s="64"/>
      <c r="D33" s="62"/>
      <c r="E33" s="62"/>
      <c r="F33" s="40"/>
      <c r="G33" s="34"/>
    </row>
    <row r="34" spans="2:7" ht="15.6" customHeight="1">
      <c r="B34" s="119" t="s">
        <v>783</v>
      </c>
      <c r="C34" s="68"/>
      <c r="D34" s="68"/>
      <c r="E34" s="68"/>
      <c r="F34" s="40"/>
      <c r="G34" s="34"/>
    </row>
    <row r="35" spans="2:7" ht="15.6" customHeight="1">
      <c r="B35" s="69"/>
      <c r="C35" s="69"/>
      <c r="D35" s="62"/>
      <c r="E35" s="62"/>
      <c r="F35" s="41"/>
      <c r="G35" s="34"/>
    </row>
    <row r="36" spans="2:7" ht="15.6" customHeight="1">
      <c r="B36" s="117" t="s">
        <v>784</v>
      </c>
      <c r="C36" s="69"/>
      <c r="D36" s="118"/>
      <c r="E36" s="70"/>
      <c r="F36" s="44"/>
      <c r="G36" s="36"/>
    </row>
    <row r="37" spans="2:7" ht="15.6" customHeight="1">
      <c r="B37" s="69"/>
      <c r="C37" s="69"/>
      <c r="D37" s="71"/>
      <c r="E37" s="71"/>
      <c r="F37" s="44"/>
      <c r="G37" s="36"/>
    </row>
    <row r="38" spans="2:7" ht="15.6" customHeight="1">
      <c r="B38" s="557" t="s">
        <v>742</v>
      </c>
      <c r="C38" s="557"/>
      <c r="D38" s="557"/>
      <c r="E38" s="557"/>
      <c r="F38" s="44"/>
      <c r="G38" s="36"/>
    </row>
    <row r="39" spans="2:7" s="84" customFormat="1" ht="15.6" customHeight="1">
      <c r="B39" s="89"/>
      <c r="C39" s="89"/>
      <c r="D39" s="89"/>
      <c r="E39" s="89"/>
      <c r="F39" s="91"/>
      <c r="G39" s="36"/>
    </row>
    <row r="40" spans="2:7" s="54" customFormat="1" ht="15.6" customHeight="1">
      <c r="B40" s="72"/>
      <c r="C40" s="72"/>
      <c r="D40" s="72"/>
      <c r="E40" s="72"/>
      <c r="F40" s="44"/>
      <c r="G40" s="36"/>
    </row>
    <row r="41" spans="2:7" s="54" customFormat="1" ht="15.6" customHeight="1">
      <c r="B41" s="561" t="s">
        <v>741</v>
      </c>
      <c r="C41" s="561"/>
      <c r="D41" s="561"/>
      <c r="E41" s="561"/>
      <c r="F41" s="44"/>
      <c r="G41" s="36"/>
    </row>
    <row r="42" spans="2:7" s="54" customFormat="1" ht="15.6" customHeight="1">
      <c r="B42" s="72"/>
      <c r="C42" s="72"/>
      <c r="D42" s="72"/>
      <c r="E42" s="72"/>
      <c r="F42" s="44"/>
      <c r="G42" s="36"/>
    </row>
    <row r="43" spans="2:7" s="47" customFormat="1" ht="15.6" customHeight="1">
      <c r="B43" s="59"/>
      <c r="C43" s="59"/>
      <c r="D43" s="60"/>
      <c r="E43" s="60"/>
      <c r="F43" s="44"/>
      <c r="G43" s="44"/>
    </row>
    <row r="44" spans="2:7" s="47" customFormat="1" ht="15.6" customHeight="1">
      <c r="B44" s="59"/>
      <c r="C44" s="59"/>
      <c r="D44" s="60"/>
      <c r="E44" s="60"/>
      <c r="F44" s="91"/>
      <c r="G44" s="91"/>
    </row>
    <row r="45" spans="2:7" ht="15.6" customHeight="1">
      <c r="B45" s="45"/>
      <c r="C45" s="45"/>
      <c r="D45" s="46"/>
      <c r="E45" s="46"/>
      <c r="F45" s="44"/>
      <c r="G45" s="36"/>
    </row>
    <row r="46" spans="2:7" ht="15.6" customHeight="1">
      <c r="B46" s="146" t="s">
        <v>1200</v>
      </c>
      <c r="C46" s="87"/>
      <c r="D46" s="87"/>
      <c r="E46" s="147" t="s">
        <v>1214</v>
      </c>
      <c r="F46" s="47"/>
    </row>
    <row r="47" spans="2:7" ht="15.6" customHeight="1">
      <c r="B47" s="47"/>
      <c r="C47" s="47"/>
      <c r="D47" s="47"/>
      <c r="E47" s="47"/>
      <c r="F47" s="47"/>
    </row>
    <row r="48" spans="2:7" ht="15.6" customHeight="1">
      <c r="B48" s="550"/>
      <c r="C48" s="550"/>
      <c r="D48" s="550"/>
      <c r="E48" s="550"/>
      <c r="F48" s="47"/>
    </row>
    <row r="49" spans="2:15" ht="15.6" customHeight="1">
      <c r="B49" s="48"/>
      <c r="C49" s="48"/>
      <c r="D49" s="49"/>
      <c r="E49" s="49"/>
      <c r="F49" s="48"/>
      <c r="G49" s="20"/>
      <c r="H49" s="32"/>
      <c r="I49" s="20"/>
      <c r="J49" s="20"/>
      <c r="K49" s="32"/>
      <c r="L49" s="20"/>
      <c r="M49" s="20"/>
      <c r="N49" s="32"/>
      <c r="O49" s="20"/>
    </row>
    <row r="50" spans="2:15" ht="15.6" customHeight="1">
      <c r="B50" s="48"/>
      <c r="C50" s="48"/>
      <c r="D50" s="49"/>
      <c r="E50" s="49"/>
      <c r="F50" s="48"/>
      <c r="G50" s="20"/>
      <c r="H50" s="32"/>
      <c r="I50" s="20"/>
      <c r="J50" s="20"/>
      <c r="K50" s="32"/>
      <c r="L50" s="20"/>
      <c r="M50" s="20"/>
      <c r="N50" s="32"/>
      <c r="O50" s="20"/>
    </row>
    <row r="51" spans="2:15" ht="15.6" customHeight="1">
      <c r="B51" s="47"/>
      <c r="C51" s="47"/>
      <c r="D51" s="47"/>
      <c r="E51" s="47"/>
      <c r="F51" s="47"/>
    </row>
    <row r="52" spans="2:15" ht="15.6" customHeight="1">
      <c r="B52" s="47"/>
      <c r="C52" s="47"/>
      <c r="D52" s="47"/>
      <c r="E52" s="120" t="s">
        <v>785</v>
      </c>
      <c r="F52" s="47"/>
    </row>
    <row r="53" spans="2:15" ht="15.6" customHeight="1">
      <c r="B53" s="47"/>
      <c r="C53" s="47"/>
      <c r="D53" s="47"/>
      <c r="E53" s="47"/>
      <c r="F53" s="47"/>
    </row>
    <row r="54" spans="2:15" ht="15.6" customHeight="1">
      <c r="B54" s="47"/>
      <c r="C54" s="47"/>
      <c r="D54" s="47"/>
      <c r="E54" s="47"/>
      <c r="F54" s="47"/>
    </row>
    <row r="55" spans="2:15" ht="15.6" customHeight="1">
      <c r="B55" s="47"/>
      <c r="C55" s="47"/>
      <c r="D55" s="47"/>
      <c r="E55" s="47"/>
      <c r="F55" s="47"/>
    </row>
    <row r="56" spans="2:15" ht="15.6" customHeight="1">
      <c r="B56" s="47"/>
      <c r="C56" s="47"/>
      <c r="D56" s="47"/>
      <c r="E56" s="47"/>
      <c r="F56" s="47"/>
    </row>
    <row r="57" spans="2:15" ht="15.6" customHeight="1">
      <c r="B57" s="47"/>
      <c r="C57" s="47"/>
      <c r="D57" s="47"/>
      <c r="E57" s="47"/>
      <c r="F57" s="47"/>
    </row>
    <row r="58" spans="2:15" ht="15.6" customHeight="1">
      <c r="B58" s="47"/>
      <c r="C58" s="47"/>
      <c r="D58" s="47"/>
      <c r="E58" s="47"/>
      <c r="F58" s="47"/>
    </row>
    <row r="59" spans="2:15" ht="15.6" customHeight="1"/>
    <row r="60" spans="2:15" ht="15.6" customHeight="1"/>
    <row r="61" spans="2:15" ht="15.6" customHeight="1"/>
    <row r="62" spans="2:15" ht="15.6" customHeight="1"/>
    <row r="63" spans="2:15" ht="15.6" customHeight="1"/>
    <row r="64" spans="2:15"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sheetData>
  <sheetProtection algorithmName="SHA-512" hashValue="BfHApALP4+vQSAaVQPT+3rB+ZIPTyHZe7cwwGadQYLJRZ80St22YW6vHpMsicxm/iSM6bXBPTCOMgXBa1rgbcA==" saltValue="HB5SBP4oiGyUfRSxfu6OtA==" spinCount="100000" sheet="1" selectLockedCells="1"/>
  <customSheetViews>
    <customSheetView guid="{258BA2CE-0D4B-4685-9512-B6E91D85BFDC}" showPageBreaks="1" showGridLines="0" fitToPage="1" view="pageLayout" showRuler="0" topLeftCell="A2">
      <selection activeCell="A2" sqref="A2:D44"/>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ERA-NET COFUND
&amp;R
&amp;G</oddHeader>
      </headerFooter>
    </customSheetView>
  </customSheetViews>
  <mergeCells count="13">
    <mergeCell ref="B48:E48"/>
    <mergeCell ref="B3:D3"/>
    <mergeCell ref="D15:E16"/>
    <mergeCell ref="B24:E25"/>
    <mergeCell ref="B38:E38"/>
    <mergeCell ref="B28:E29"/>
    <mergeCell ref="B22:E22"/>
    <mergeCell ref="B41:E41"/>
    <mergeCell ref="B6:E6"/>
    <mergeCell ref="B31:E31"/>
    <mergeCell ref="D18:E19"/>
    <mergeCell ref="B18:B19"/>
    <mergeCell ref="B15:B16"/>
  </mergeCells>
  <pageMargins left="0.7" right="0.7" top="0.78740157499999996" bottom="0.78740157499999996" header="0" footer="0"/>
  <pageSetup paperSize="9" scale="44" fitToHeight="0" orientation="landscape" r:id="rId2"/>
  <headerFooter>
    <oddHeader>&amp;L&amp;KC00000
TACR Application Form
povinná příloha pro českého/ých uchazeče/ů mezinárodní výzvy
ERA-NET COFUND
&amp;R
&amp;G</oddHead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rgb="FFF8F8F8"/>
    <outlinePr summaryBelow="0" summaryRight="0"/>
  </sheetPr>
  <dimension ref="A1:M45"/>
  <sheetViews>
    <sheetView showGridLines="0" showRowColHeaders="0" zoomScaleNormal="100" workbookViewId="0"/>
  </sheetViews>
  <sheetFormatPr defaultColWidth="14.42578125" defaultRowHeight="15" customHeight="1"/>
  <cols>
    <col min="1" max="1" width="5.5703125" style="84" customWidth="1"/>
    <col min="2" max="2" width="55.5703125" customWidth="1"/>
    <col min="3" max="7" width="20" customWidth="1"/>
    <col min="8" max="8" width="0.140625" customWidth="1"/>
    <col min="9" max="9" width="2.28515625" style="84" customWidth="1"/>
    <col min="10" max="10" width="14.85546875" customWidth="1"/>
  </cols>
  <sheetData>
    <row r="1" spans="1:13" s="84" customFormat="1" ht="15" customHeight="1">
      <c r="A1" s="150"/>
    </row>
    <row r="2" spans="1:13" s="84" customFormat="1" ht="21.6" customHeight="1"/>
    <row r="3" spans="1:13" s="84" customFormat="1" ht="18" customHeight="1">
      <c r="B3" s="713" t="s">
        <v>1020</v>
      </c>
      <c r="C3" s="713"/>
      <c r="D3" s="713"/>
      <c r="E3" s="713"/>
      <c r="F3" s="713"/>
      <c r="J3" s="47"/>
      <c r="K3" s="47"/>
    </row>
    <row r="4" spans="1:13" s="84" customFormat="1" ht="15" customHeight="1">
      <c r="J4" s="47"/>
      <c r="K4" s="47"/>
    </row>
    <row r="5" spans="1:13" s="84" customFormat="1" ht="15" customHeight="1">
      <c r="J5" s="47"/>
      <c r="K5" s="47"/>
    </row>
    <row r="6" spans="1:13" s="84" customFormat="1" ht="24.6" customHeight="1">
      <c r="B6" s="564" t="s">
        <v>789</v>
      </c>
      <c r="C6" s="565"/>
      <c r="D6" s="565"/>
      <c r="E6" s="565"/>
      <c r="F6" s="565"/>
      <c r="G6" s="565"/>
      <c r="H6" s="565"/>
      <c r="I6" s="565"/>
      <c r="J6" s="100"/>
      <c r="K6" s="100"/>
    </row>
    <row r="7" spans="1:13" s="84" customFormat="1" ht="15" customHeight="1">
      <c r="J7" s="47"/>
      <c r="K7" s="47"/>
    </row>
    <row r="8" spans="1:13" ht="15" customHeight="1">
      <c r="B8" s="383" t="s">
        <v>1196</v>
      </c>
      <c r="C8" s="28"/>
      <c r="D8" s="28"/>
      <c r="E8" s="28"/>
      <c r="F8" s="28"/>
      <c r="G8" s="99"/>
      <c r="H8" s="91"/>
      <c r="I8" s="91"/>
      <c r="J8" s="47"/>
      <c r="K8" s="47"/>
    </row>
    <row r="9" spans="1:13" s="84" customFormat="1" ht="6" customHeight="1">
      <c r="B9" s="74"/>
      <c r="C9" s="71"/>
      <c r="D9" s="71"/>
      <c r="E9" s="71"/>
      <c r="F9" s="71"/>
      <c r="G9" s="71"/>
      <c r="H9" s="90"/>
      <c r="I9" s="149"/>
      <c r="J9" s="47"/>
      <c r="K9" s="47"/>
    </row>
    <row r="10" spans="1:13" ht="45.6" customHeight="1">
      <c r="B10" s="131" t="s">
        <v>1015</v>
      </c>
      <c r="C10" s="92" t="s">
        <v>781</v>
      </c>
      <c r="D10" s="108">
        <v>0.85</v>
      </c>
      <c r="E10" s="71"/>
      <c r="F10" s="92" t="s">
        <v>782</v>
      </c>
      <c r="G10" s="464">
        <f>míra_podpory</f>
        <v>0</v>
      </c>
      <c r="H10" s="61"/>
      <c r="I10" s="149"/>
      <c r="J10" s="714" t="str">
        <f>IF($G$10&gt;$D$10,"Požadovaná podpora převyšuje maximální možnou podporu plynoucí z podmínek programu EPSILON! 
Opravte prosím zadané částky.","")</f>
        <v/>
      </c>
      <c r="K10" s="714"/>
      <c r="L10" s="714"/>
      <c r="M10" s="714"/>
    </row>
    <row r="11" spans="1:13" ht="15" customHeight="1">
      <c r="B11" s="71"/>
      <c r="C11" s="71"/>
      <c r="D11" s="71"/>
      <c r="E11" s="71"/>
      <c r="F11" s="71"/>
      <c r="G11" s="71"/>
      <c r="H11" s="61"/>
      <c r="I11" s="149"/>
    </row>
    <row r="12" spans="1:13" s="47" customFormat="1" ht="15" customHeight="1">
      <c r="B12" s="79"/>
      <c r="C12" s="79"/>
      <c r="D12" s="79"/>
      <c r="E12" s="79"/>
      <c r="F12" s="79"/>
      <c r="G12" s="79"/>
      <c r="I12" s="91"/>
    </row>
    <row r="13" spans="1:13" ht="15" customHeight="1">
      <c r="B13" s="151" t="s">
        <v>733</v>
      </c>
      <c r="C13" s="97"/>
      <c r="D13" s="97"/>
      <c r="E13" s="97"/>
      <c r="F13" s="97"/>
      <c r="G13" s="97"/>
      <c r="H13" s="47"/>
      <c r="I13" s="91"/>
    </row>
    <row r="14" spans="1:13" s="84" customFormat="1" ht="15" customHeight="1">
      <c r="B14" s="74"/>
      <c r="C14" s="71"/>
      <c r="D14" s="71"/>
      <c r="E14" s="71"/>
      <c r="F14" s="71"/>
      <c r="G14" s="71"/>
      <c r="H14" s="61"/>
      <c r="I14" s="149"/>
    </row>
    <row r="15" spans="1:13" ht="15" customHeight="1">
      <c r="B15" s="101" t="s">
        <v>722</v>
      </c>
      <c r="C15" s="101" t="s">
        <v>723</v>
      </c>
      <c r="D15" s="105" t="s">
        <v>772</v>
      </c>
      <c r="E15" s="105" t="s">
        <v>773</v>
      </c>
      <c r="F15" s="105" t="s">
        <v>774</v>
      </c>
      <c r="G15" s="101" t="s">
        <v>725</v>
      </c>
      <c r="H15" s="61"/>
      <c r="I15" s="149"/>
    </row>
    <row r="16" spans="1:13" ht="21" customHeight="1">
      <c r="B16" s="102" t="s">
        <v>726</v>
      </c>
      <c r="C16" s="103" t="s">
        <v>730</v>
      </c>
      <c r="D16" s="448">
        <f>'Finanční plán hl. uchazeč'!E60+'Finanční plán d. účastníka 1'!E60+'Finanční plán d. účastníka 2'!E60</f>
        <v>0</v>
      </c>
      <c r="E16" s="448">
        <f>'Finanční plán hl. uchazeč'!F60+'Finanční plán d. účastníka 1'!F60+'Finanční plán d. účastníka 2'!F60</f>
        <v>0</v>
      </c>
      <c r="F16" s="448">
        <f>'Finanční plán hl. uchazeč'!G60+'Finanční plán d. účastníka 1'!G60+'Finanční plán d. účastníka 2'!G60</f>
        <v>0</v>
      </c>
      <c r="G16" s="449">
        <f t="shared" ref="G16:G22" si="0">SUM(D16:F16)</f>
        <v>0</v>
      </c>
      <c r="H16" s="61"/>
      <c r="I16" s="149"/>
    </row>
    <row r="17" spans="2:10" ht="21" customHeight="1">
      <c r="B17" s="104" t="s">
        <v>727</v>
      </c>
      <c r="C17" s="94" t="s">
        <v>730</v>
      </c>
      <c r="D17" s="450">
        <f>'Finanční plán hl. uchazeč'!E61+'Finanční plán d. účastníka 1'!E61+'Finanční plán d. účastníka 2'!E61</f>
        <v>0</v>
      </c>
      <c r="E17" s="450">
        <f>'Finanční plán hl. uchazeč'!F61+'Finanční plán d. účastníka 1'!F61+'Finanční plán d. účastníka 2'!F61</f>
        <v>0</v>
      </c>
      <c r="F17" s="450">
        <f>'Finanční plán hl. uchazeč'!G61+'Finanční plán d. účastníka 1'!G61+'Finanční plán d. účastníka 2'!G61</f>
        <v>0</v>
      </c>
      <c r="G17" s="451">
        <f t="shared" si="0"/>
        <v>0</v>
      </c>
      <c r="H17" s="61"/>
      <c r="I17" s="149"/>
    </row>
    <row r="18" spans="2:10" ht="21" customHeight="1">
      <c r="B18" s="102" t="s">
        <v>729</v>
      </c>
      <c r="C18" s="103" t="s">
        <v>730</v>
      </c>
      <c r="D18" s="448">
        <f>'Finanční plán hl. uchazeč'!E62+'Finanční plán d. účastníka 1'!E62+'Finanční plán d. účastníka 2'!E62</f>
        <v>0</v>
      </c>
      <c r="E18" s="448">
        <f>'Finanční plán hl. uchazeč'!F62+'Finanční plán d. účastníka 1'!F62+'Finanční plán d. účastníka 2'!F62</f>
        <v>0</v>
      </c>
      <c r="F18" s="448">
        <f>'Finanční plán hl. uchazeč'!G62+'Finanční plán d. účastníka 1'!G62+'Finanční plán d. účastníka 2'!G62</f>
        <v>0</v>
      </c>
      <c r="G18" s="449">
        <f t="shared" si="0"/>
        <v>0</v>
      </c>
      <c r="H18" s="61"/>
      <c r="I18" s="149"/>
    </row>
    <row r="19" spans="2:10" ht="21" customHeight="1">
      <c r="B19" s="104" t="s">
        <v>731</v>
      </c>
      <c r="C19" s="94" t="s">
        <v>730</v>
      </c>
      <c r="D19" s="450">
        <f>'Finanční plán hl. uchazeč'!E63+'Finanční plán d. účastníka 1'!E63+'Finanční plán d. účastníka 2'!E63</f>
        <v>0</v>
      </c>
      <c r="E19" s="450">
        <f>'Finanční plán hl. uchazeč'!F63+'Finanční plán d. účastníka 1'!F63+'Finanční plán d. účastníka 2'!F63</f>
        <v>0</v>
      </c>
      <c r="F19" s="450">
        <f>'Finanční plán hl. uchazeč'!G63+'Finanční plán d. účastníka 1'!G63+'Finanční plán d. účastníka 2'!G63</f>
        <v>0</v>
      </c>
      <c r="G19" s="452">
        <f t="shared" si="0"/>
        <v>0</v>
      </c>
      <c r="H19" s="61"/>
      <c r="I19" s="149"/>
    </row>
    <row r="20" spans="2:10" ht="21" customHeight="1">
      <c r="B20" s="106" t="s">
        <v>732</v>
      </c>
      <c r="C20" s="107" t="s">
        <v>730</v>
      </c>
      <c r="D20" s="448">
        <f>'Finanční plán hl. uchazeč'!E64+'Finanční plán d. účastníka 1'!E64+'Finanční plán d. účastníka 2'!E64</f>
        <v>0</v>
      </c>
      <c r="E20" s="448">
        <f>'Finanční plán hl. uchazeč'!F64+'Finanční plán d. účastníka 1'!F64+'Finanční plán d. účastníka 2'!F64</f>
        <v>0</v>
      </c>
      <c r="F20" s="448">
        <f>'Finanční plán hl. uchazeč'!G64+'Finanční plán d. účastníka 1'!G64+'Finanční plán d. účastníka 2'!G64</f>
        <v>0</v>
      </c>
      <c r="G20" s="453">
        <f t="shared" si="0"/>
        <v>0</v>
      </c>
      <c r="H20" s="61"/>
      <c r="I20" s="149"/>
    </row>
    <row r="21" spans="2:10" s="84" customFormat="1" ht="2.4500000000000002" customHeight="1">
      <c r="B21" s="126"/>
      <c r="C21" s="127"/>
      <c r="D21" s="454"/>
      <c r="E21" s="454"/>
      <c r="F21" s="454"/>
      <c r="G21" s="455"/>
      <c r="H21" s="61"/>
      <c r="I21" s="149"/>
    </row>
    <row r="22" spans="2:10" ht="18" customHeight="1" thickBot="1">
      <c r="B22" s="122" t="s">
        <v>733</v>
      </c>
      <c r="C22" s="109" t="s">
        <v>730</v>
      </c>
      <c r="D22" s="456">
        <f t="shared" ref="D22:F22" si="1">SUM(D16:D20)</f>
        <v>0</v>
      </c>
      <c r="E22" s="456">
        <f t="shared" si="1"/>
        <v>0</v>
      </c>
      <c r="F22" s="456">
        <f t="shared" si="1"/>
        <v>0</v>
      </c>
      <c r="G22" s="457">
        <f t="shared" si="0"/>
        <v>0</v>
      </c>
      <c r="H22" s="90"/>
      <c r="I22" s="149"/>
    </row>
    <row r="23" spans="2:10" ht="13.5" thickTop="1">
      <c r="B23" s="71"/>
      <c r="C23" s="71"/>
      <c r="D23" s="71"/>
      <c r="E23" s="71"/>
      <c r="F23" s="71"/>
      <c r="G23" s="475"/>
      <c r="H23" s="90"/>
      <c r="I23" s="149"/>
    </row>
    <row r="24" spans="2:10" s="47" customFormat="1" ht="15" customHeight="1">
      <c r="B24" s="79"/>
      <c r="C24" s="79"/>
      <c r="D24" s="79"/>
      <c r="E24" s="79"/>
      <c r="F24" s="79"/>
      <c r="G24" s="79"/>
      <c r="H24" s="91"/>
      <c r="I24" s="91"/>
    </row>
    <row r="25" spans="2:10" ht="15" customHeight="1">
      <c r="B25" s="151" t="s">
        <v>734</v>
      </c>
      <c r="C25" s="79"/>
      <c r="D25" s="79"/>
      <c r="E25" s="79"/>
      <c r="F25" s="79"/>
      <c r="G25" s="79"/>
      <c r="H25" s="91"/>
      <c r="I25" s="91"/>
    </row>
    <row r="26" spans="2:10" s="84" customFormat="1" ht="15" customHeight="1">
      <c r="B26" s="74"/>
      <c r="C26" s="71"/>
      <c r="D26" s="71"/>
      <c r="E26" s="71"/>
      <c r="F26" s="71"/>
      <c r="G26" s="71"/>
      <c r="H26" s="61"/>
      <c r="I26" s="149"/>
    </row>
    <row r="27" spans="2:10" ht="15" customHeight="1">
      <c r="B27" s="101" t="s">
        <v>722</v>
      </c>
      <c r="C27" s="101" t="s">
        <v>723</v>
      </c>
      <c r="D27" s="105" t="s">
        <v>772</v>
      </c>
      <c r="E27" s="105" t="s">
        <v>773</v>
      </c>
      <c r="F27" s="105" t="s">
        <v>774</v>
      </c>
      <c r="G27" s="101" t="s">
        <v>725</v>
      </c>
      <c r="H27" s="90"/>
      <c r="I27" s="149"/>
    </row>
    <row r="28" spans="2:10" ht="21" customHeight="1">
      <c r="B28" s="102" t="s">
        <v>1016</v>
      </c>
      <c r="C28" s="103" t="s">
        <v>730</v>
      </c>
      <c r="D28" s="458">
        <f>'Finanční plán hl. uchazeč'!E87+'Finanční plán d. účastníka 1'!E86+'Finanční plán d. účastníka 2'!E87</f>
        <v>0</v>
      </c>
      <c r="E28" s="458">
        <f>'Finanční plán hl. uchazeč'!F87+'Finanční plán d. účastníka 1'!F86+'Finanční plán d. účastníka 2'!F87</f>
        <v>0</v>
      </c>
      <c r="F28" s="458">
        <f>'Finanční plán hl. uchazeč'!G87+'Finanční plán d. účastníka 1'!G86+'Finanční plán d. účastníka 2'!G87</f>
        <v>0</v>
      </c>
      <c r="G28" s="459">
        <f>SUM(D28:F28)</f>
        <v>0</v>
      </c>
      <c r="H28" s="95"/>
      <c r="I28" s="149"/>
      <c r="J28" s="98"/>
    </row>
    <row r="29" spans="2:10" ht="21" customHeight="1">
      <c r="B29" s="104" t="s">
        <v>735</v>
      </c>
      <c r="C29" s="94" t="s">
        <v>730</v>
      </c>
      <c r="D29" s="460">
        <f>'Finanční plán hl. uchazeč'!E88+'Finanční plán d. účastníka 1'!E87+'Finanční plán d. účastníka 2'!E88</f>
        <v>0</v>
      </c>
      <c r="E29" s="460">
        <f>'Finanční plán hl. uchazeč'!F88+'Finanční plán d. účastníka 1'!F87+'Finanční plán d. účastníka 2'!F88</f>
        <v>0</v>
      </c>
      <c r="F29" s="460">
        <f>'Finanční plán hl. uchazeč'!G88+'Finanční plán d. účastníka 1'!G87+'Finanční plán d. účastníka 2'!G88</f>
        <v>0</v>
      </c>
      <c r="G29" s="461">
        <f>SUM(D29:F29)</f>
        <v>0</v>
      </c>
      <c r="H29" s="90"/>
      <c r="I29" s="149"/>
      <c r="J29" s="47"/>
    </row>
    <row r="30" spans="2:10" ht="21" customHeight="1">
      <c r="B30" s="102" t="s">
        <v>734</v>
      </c>
      <c r="C30" s="103" t="s">
        <v>730</v>
      </c>
      <c r="D30" s="458">
        <f>'Finanční plán hl. uchazeč'!E89+'Finanční plán d. účastníka 1'!E88+'Finanční plán d. účastníka 2'!E89</f>
        <v>0</v>
      </c>
      <c r="E30" s="458">
        <f>'Finanční plán hl. uchazeč'!F89+'Finanční plán d. účastníka 1'!F88+'Finanční plán d. účastníka 2'!F89</f>
        <v>0</v>
      </c>
      <c r="F30" s="458">
        <f>'Finanční plán hl. uchazeč'!G89+'Finanční plán d. účastníka 1'!G88+'Finanční plán d. účastníka 2'!G89</f>
        <v>0</v>
      </c>
      <c r="G30" s="459">
        <f>SUM(D30:F30)</f>
        <v>0</v>
      </c>
      <c r="H30" s="90"/>
      <c r="I30" s="149"/>
      <c r="J30" s="47"/>
    </row>
    <row r="31" spans="2:10" s="84" customFormat="1" ht="3" customHeight="1">
      <c r="B31" s="126"/>
      <c r="C31" s="129"/>
      <c r="D31" s="128"/>
      <c r="E31" s="128"/>
      <c r="F31" s="128"/>
      <c r="G31" s="111"/>
      <c r="H31" s="121"/>
      <c r="I31" s="149"/>
      <c r="J31" s="47"/>
    </row>
    <row r="32" spans="2:10" ht="18" customHeight="1" thickBot="1">
      <c r="B32" s="122" t="s">
        <v>737</v>
      </c>
      <c r="C32" s="125" t="s">
        <v>724</v>
      </c>
      <c r="D32" s="132">
        <f t="shared" ref="D32:F32" si="2">IFERROR(D28/D30,0)</f>
        <v>0</v>
      </c>
      <c r="E32" s="132">
        <f t="shared" si="2"/>
        <v>0</v>
      </c>
      <c r="F32" s="132">
        <f t="shared" si="2"/>
        <v>0</v>
      </c>
      <c r="G32" s="133">
        <f>IFERROR(G28/G30,0)</f>
        <v>0</v>
      </c>
      <c r="H32" s="90"/>
      <c r="I32" s="149"/>
      <c r="J32" s="47"/>
    </row>
    <row r="33" spans="2:12" s="84" customFormat="1" ht="63.75" customHeight="1" thickTop="1">
      <c r="B33" s="71"/>
      <c r="C33" s="71"/>
      <c r="D33" s="71"/>
      <c r="E33" s="71"/>
      <c r="F33" s="71"/>
      <c r="G33" s="541" t="str">
        <f>IF(pozadovana_mira_podpory&gt;1000000,"Maximální možná podpora na projekt je 1 000 000 €.
Opravte prosím zadané částky.","")</f>
        <v/>
      </c>
      <c r="H33" s="90"/>
      <c r="I33" s="149"/>
      <c r="J33" s="47"/>
    </row>
    <row r="34" spans="2:12" ht="15" customHeight="1">
      <c r="B34" s="124" t="s">
        <v>1197</v>
      </c>
      <c r="C34" s="61"/>
      <c r="D34" s="61"/>
      <c r="E34" s="61"/>
      <c r="F34" s="61"/>
      <c r="G34" s="149"/>
      <c r="I34" s="61"/>
    </row>
    <row r="35" spans="2:12" s="84" customFormat="1" ht="2.4500000000000002" customHeight="1">
      <c r="B35" s="124"/>
      <c r="C35" s="61"/>
      <c r="D35" s="61"/>
      <c r="E35" s="61"/>
      <c r="F35" s="61"/>
      <c r="G35" s="61"/>
    </row>
    <row r="36" spans="2:12" ht="15" customHeight="1">
      <c r="L36" s="36"/>
    </row>
    <row r="37" spans="2:12" s="84" customFormat="1" ht="15" customHeight="1">
      <c r="L37" s="36"/>
    </row>
    <row r="38" spans="2:12" ht="15" customHeight="1">
      <c r="B38" s="87"/>
      <c r="C38" s="87"/>
      <c r="D38" s="87"/>
      <c r="E38" s="87"/>
      <c r="F38" s="87"/>
      <c r="G38" s="699" t="str">
        <f>Pokyny!E46</f>
        <v xml:space="preserve"> Verze 2: leden 2021.</v>
      </c>
      <c r="H38" s="699"/>
      <c r="I38" s="699"/>
      <c r="J38" s="87"/>
      <c r="K38" s="87"/>
    </row>
    <row r="39" spans="2:12" ht="15" customHeight="1">
      <c r="G39" s="447"/>
      <c r="H39" s="447"/>
      <c r="I39" s="447"/>
    </row>
    <row r="40" spans="2:12" ht="15" customHeight="1">
      <c r="B40" s="80"/>
      <c r="C40" s="80"/>
      <c r="D40" s="80"/>
      <c r="E40" s="80"/>
      <c r="F40" s="80"/>
      <c r="G40" s="36"/>
    </row>
    <row r="41" spans="2:12" ht="15" customHeight="1">
      <c r="B41" s="123"/>
    </row>
    <row r="42" spans="2:12" ht="15" customHeight="1">
      <c r="B42" s="712" t="s">
        <v>1198</v>
      </c>
      <c r="C42" s="712"/>
      <c r="D42" s="712"/>
      <c r="E42" s="712"/>
      <c r="F42" s="712"/>
      <c r="G42" s="377"/>
    </row>
    <row r="43" spans="2:12" s="84" customFormat="1" ht="4.9000000000000004" customHeight="1">
      <c r="B43" s="378"/>
      <c r="E43" s="376"/>
      <c r="F43" s="376"/>
      <c r="G43" s="377"/>
    </row>
    <row r="44" spans="2:12" ht="15" customHeight="1">
      <c r="B44" s="379" t="s">
        <v>1018</v>
      </c>
      <c r="G44" s="375"/>
    </row>
    <row r="45" spans="2:12" ht="15" customHeight="1">
      <c r="B45" s="399" t="s">
        <v>1019</v>
      </c>
      <c r="G45" s="375"/>
    </row>
  </sheetData>
  <sheetProtection algorithmName="SHA-512" hashValue="i3rXHFoRfUTToGqs6W5k++YDfegpxh8qG8Jyf3PKwL+O2OzSEOr0DTgBV9W2BHsqooYsn4/CDDxKOa7hR9VUTg==" saltValue="8ShtkkW3/D+lhJC60Q0KXw==" spinCount="100000" sheet="1" selectLockedCells="1"/>
  <customSheetViews>
    <customSheetView guid="{258BA2CE-0D4B-4685-9512-B6E91D85BFDC}">
      <pageMargins left="0.7" right="0.7" top="0.78740157499999996" bottom="0.78740157499999996" header="0.3" footer="0.3"/>
    </customSheetView>
  </customSheetViews>
  <mergeCells count="5">
    <mergeCell ref="B42:F42"/>
    <mergeCell ref="B3:F3"/>
    <mergeCell ref="J10:M10"/>
    <mergeCell ref="B6:I6"/>
    <mergeCell ref="G38:I38"/>
  </mergeCells>
  <conditionalFormatting sqref="G10">
    <cfRule type="expression" dxfId="2" priority="3">
      <formula>$G$10&gt;$D$10</formula>
    </cfRule>
    <cfRule type="expression" dxfId="1" priority="4">
      <formula>$D$10&gt;=$G$10</formula>
    </cfRule>
  </conditionalFormatting>
  <conditionalFormatting sqref="G28">
    <cfRule type="cellIs" dxfId="0" priority="1" operator="greaterThan">
      <formula>1000000</formula>
    </cfRule>
  </conditionalFormatting>
  <dataValidations count="1">
    <dataValidation type="decimal" operator="lessThanOrEqual" allowBlank="1" showInputMessage="1" showErrorMessage="1" sqref="G28" xr:uid="{155025F1-C248-416D-A89E-0A36A8ACD25F}">
      <formula1>1000000</formula1>
    </dataValidation>
  </dataValidations>
  <hyperlinks>
    <hyperlink ref="B45" r:id="rId1" xr:uid="{161C4057-1A06-4FF1-BEAD-36AF98E85C77}"/>
  </hyperlinks>
  <pageMargins left="0.7" right="0.7" top="0.78740157499999996" bottom="0.78740157499999996" header="0.3" footer="0.3"/>
  <pageSetup paperSize="9" orientation="portrait" horizontalDpi="300" verticalDpi="30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outlinePr summaryBelow="0" summaryRight="0"/>
  </sheetPr>
  <dimension ref="A1:AM1002"/>
  <sheetViews>
    <sheetView topLeftCell="AE6" workbookViewId="0">
      <selection activeCell="AI25" sqref="AI25"/>
    </sheetView>
  </sheetViews>
  <sheetFormatPr defaultColWidth="14.42578125" defaultRowHeight="15" customHeight="1"/>
  <cols>
    <col min="1" max="6" width="14.42578125" customWidth="1"/>
    <col min="7" max="7" width="106.140625" customWidth="1"/>
    <col min="8" max="8" width="17.140625" customWidth="1"/>
    <col min="23" max="23" width="164" customWidth="1"/>
    <col min="29" max="29" width="47" customWidth="1"/>
    <col min="30" max="30" width="144.28515625" customWidth="1"/>
  </cols>
  <sheetData>
    <row r="1" spans="1:39" ht="15.75" customHeight="1">
      <c r="A1" s="1" t="s">
        <v>2</v>
      </c>
      <c r="B1" s="1" t="s">
        <v>3</v>
      </c>
      <c r="C1" s="1" t="s">
        <v>4</v>
      </c>
      <c r="D1" s="1" t="s">
        <v>5</v>
      </c>
      <c r="E1" s="1" t="s">
        <v>6</v>
      </c>
      <c r="F1" s="1" t="s">
        <v>7</v>
      </c>
      <c r="G1" s="1" t="s">
        <v>8</v>
      </c>
      <c r="H1" s="1" t="s">
        <v>9</v>
      </c>
      <c r="I1" s="1" t="s">
        <v>10</v>
      </c>
      <c r="J1" s="1" t="s">
        <v>11</v>
      </c>
      <c r="K1" s="1" t="s">
        <v>12</v>
      </c>
      <c r="L1" s="1" t="s">
        <v>13</v>
      </c>
      <c r="M1" s="1" t="s">
        <v>14</v>
      </c>
      <c r="N1" s="1" t="s">
        <v>15</v>
      </c>
      <c r="O1" s="1" t="s">
        <v>16</v>
      </c>
      <c r="P1" s="1" t="s">
        <v>17</v>
      </c>
      <c r="Q1" s="1" t="s">
        <v>18</v>
      </c>
      <c r="R1" s="1" t="s">
        <v>19</v>
      </c>
      <c r="S1" s="1" t="s">
        <v>20</v>
      </c>
      <c r="T1" s="1" t="s">
        <v>21</v>
      </c>
      <c r="U1" s="1" t="s">
        <v>22</v>
      </c>
      <c r="V1" s="1" t="s">
        <v>23</v>
      </c>
      <c r="W1" s="2" t="s">
        <v>24</v>
      </c>
      <c r="Z1" s="1" t="s">
        <v>12</v>
      </c>
      <c r="AB1" s="3" t="s">
        <v>3</v>
      </c>
      <c r="AC1" s="3" t="s">
        <v>4</v>
      </c>
      <c r="AD1" s="4" t="s">
        <v>25</v>
      </c>
    </row>
    <row r="2" spans="1:39" ht="15.75" customHeight="1">
      <c r="A2" s="5" t="s">
        <v>26</v>
      </c>
      <c r="B2" s="5" t="s">
        <v>26</v>
      </c>
      <c r="C2" s="5" t="s">
        <v>26</v>
      </c>
      <c r="D2" s="5" t="s">
        <v>26</v>
      </c>
      <c r="E2" s="5" t="s">
        <v>26</v>
      </c>
      <c r="F2" s="5" t="s">
        <v>26</v>
      </c>
      <c r="G2" s="5" t="s">
        <v>26</v>
      </c>
      <c r="H2" s="5" t="s">
        <v>26</v>
      </c>
      <c r="I2" s="5" t="s">
        <v>26</v>
      </c>
      <c r="J2" s="5" t="s">
        <v>26</v>
      </c>
      <c r="K2" s="5" t="s">
        <v>26</v>
      </c>
      <c r="L2" s="5" t="s">
        <v>26</v>
      </c>
      <c r="M2" s="5" t="s">
        <v>26</v>
      </c>
      <c r="N2" s="5" t="s">
        <v>26</v>
      </c>
      <c r="O2" s="5" t="s">
        <v>26</v>
      </c>
      <c r="P2" s="5">
        <v>25.414999999999999</v>
      </c>
      <c r="Q2" s="5" t="s">
        <v>26</v>
      </c>
      <c r="R2" s="5" t="s">
        <v>26</v>
      </c>
      <c r="S2" s="5" t="s">
        <v>27</v>
      </c>
      <c r="T2" s="5" t="s">
        <v>27</v>
      </c>
      <c r="U2" s="5" t="s">
        <v>27</v>
      </c>
      <c r="V2" s="5" t="s">
        <v>27</v>
      </c>
      <c r="W2" s="5" t="s">
        <v>26</v>
      </c>
      <c r="X2" s="6" t="s">
        <v>28</v>
      </c>
      <c r="Y2" s="6" t="s">
        <v>29</v>
      </c>
      <c r="Z2" s="5" t="s">
        <v>26</v>
      </c>
      <c r="AB2" s="7" t="s">
        <v>26</v>
      </c>
      <c r="AC2" s="7" t="s">
        <v>26</v>
      </c>
      <c r="AD2" s="8" t="s">
        <v>26</v>
      </c>
      <c r="AF2" s="135" t="s">
        <v>996</v>
      </c>
      <c r="AH2" s="135" t="s">
        <v>997</v>
      </c>
    </row>
    <row r="3" spans="1:39" ht="15.75" customHeight="1">
      <c r="A3" s="148" t="s">
        <v>48</v>
      </c>
      <c r="B3" t="s">
        <v>31</v>
      </c>
      <c r="C3" t="s">
        <v>31</v>
      </c>
      <c r="D3" s="5" t="s">
        <v>32</v>
      </c>
      <c r="E3" s="5" t="s">
        <v>33</v>
      </c>
      <c r="F3" s="5" t="s">
        <v>34</v>
      </c>
      <c r="G3" s="9" t="s">
        <v>35</v>
      </c>
      <c r="H3" s="10" t="s">
        <v>36</v>
      </c>
      <c r="I3" s="5" t="s">
        <v>37</v>
      </c>
      <c r="J3" s="5" t="s">
        <v>38</v>
      </c>
      <c r="K3" s="5" t="s">
        <v>39</v>
      </c>
      <c r="L3" s="5" t="s">
        <v>40</v>
      </c>
      <c r="M3" s="5" t="s">
        <v>41</v>
      </c>
      <c r="N3" s="5" t="s">
        <v>42</v>
      </c>
      <c r="O3" s="5" t="s">
        <v>43</v>
      </c>
      <c r="Q3" s="5" t="s">
        <v>44</v>
      </c>
      <c r="R3" s="5" t="s">
        <v>45</v>
      </c>
      <c r="S3" s="5">
        <v>1</v>
      </c>
      <c r="T3" s="5">
        <v>1</v>
      </c>
      <c r="U3" s="5">
        <v>2020</v>
      </c>
      <c r="V3" s="5">
        <v>2019</v>
      </c>
      <c r="W3" s="11" t="s">
        <v>46</v>
      </c>
      <c r="X3" s="6" t="s">
        <v>32</v>
      </c>
      <c r="Y3" s="6"/>
      <c r="Z3" s="5" t="s">
        <v>47</v>
      </c>
      <c r="AA3" s="5"/>
      <c r="AB3" s="7" t="s">
        <v>31</v>
      </c>
      <c r="AC3" s="7" t="s">
        <v>31</v>
      </c>
      <c r="AD3" s="13" t="s">
        <v>1084</v>
      </c>
      <c r="AE3" s="5"/>
      <c r="AF3" s="148" t="s">
        <v>995</v>
      </c>
      <c r="AG3" s="135" t="s">
        <v>29</v>
      </c>
      <c r="AH3" s="135" t="s">
        <v>28</v>
      </c>
      <c r="AI3" s="135" t="s">
        <v>29</v>
      </c>
    </row>
    <row r="4" spans="1:39" ht="15.75" customHeight="1">
      <c r="A4" s="148" t="s">
        <v>30</v>
      </c>
      <c r="B4" t="s">
        <v>49</v>
      </c>
      <c r="C4" t="s">
        <v>49</v>
      </c>
      <c r="D4" s="5" t="s">
        <v>50</v>
      </c>
      <c r="E4" s="5" t="s">
        <v>51</v>
      </c>
      <c r="F4" s="5" t="s">
        <v>52</v>
      </c>
      <c r="G4" s="9" t="s">
        <v>53</v>
      </c>
      <c r="H4" s="10" t="s">
        <v>54</v>
      </c>
      <c r="J4" s="5" t="s">
        <v>55</v>
      </c>
      <c r="K4" s="5" t="s">
        <v>56</v>
      </c>
      <c r="L4" s="5" t="s">
        <v>57</v>
      </c>
      <c r="M4" s="5" t="s">
        <v>58</v>
      </c>
      <c r="N4" s="5" t="s">
        <v>59</v>
      </c>
      <c r="O4" s="5" t="s">
        <v>60</v>
      </c>
      <c r="Q4" s="5" t="s">
        <v>61</v>
      </c>
      <c r="R4" s="5" t="s">
        <v>62</v>
      </c>
      <c r="S4" s="5">
        <v>2</v>
      </c>
      <c r="T4" s="5">
        <v>2</v>
      </c>
      <c r="U4" s="5">
        <v>2021</v>
      </c>
      <c r="V4" s="5"/>
      <c r="W4" s="11" t="s">
        <v>63</v>
      </c>
      <c r="X4" s="14">
        <f>IF('Finanční plán hl. uchazeč'!D12="MP - malý podnik",'Finanční plán hl. uchazeč'!G22,IF('Finanční plán hl. uchazeč'!D12="SP - střední podnik",'Finanční plán hl. uchazeč'!G23,IF('Finanční plán hl. uchazeč'!D12="VP - velký podnik",'Finanční plán hl. uchazeč'!G24,'Finanční plán hl. uchazeč'!G25)))</f>
        <v>1</v>
      </c>
      <c r="Y4" s="14">
        <f>IF(FP_HÚ="MP - malý podnik",'Finanční plán hl. uchazeč'!H22,IF(FP_HÚ="SP - střední podnik",'Finanční plán hl. uchazeč'!H23,IF(FP_HÚ="VP - velký podnik",'Finanční plán hl. uchazeč'!H24,'Finanční plán hl. uchazeč'!H25)))</f>
        <v>1</v>
      </c>
      <c r="Z4" s="5" t="s">
        <v>65</v>
      </c>
      <c r="AA4" s="5"/>
      <c r="AB4" s="7" t="s">
        <v>49</v>
      </c>
      <c r="AC4" s="7" t="s">
        <v>49</v>
      </c>
      <c r="AD4" s="13" t="s">
        <v>1085</v>
      </c>
      <c r="AE4" s="5"/>
      <c r="AF4" s="5"/>
    </row>
    <row r="5" spans="1:39" ht="15.75" customHeight="1">
      <c r="B5" t="s">
        <v>66</v>
      </c>
      <c r="C5" t="s">
        <v>66</v>
      </c>
      <c r="G5" s="9" t="s">
        <v>67</v>
      </c>
      <c r="H5" s="10" t="s">
        <v>68</v>
      </c>
      <c r="I5" s="5"/>
      <c r="K5" s="5" t="s">
        <v>69</v>
      </c>
      <c r="L5" s="5" t="s">
        <v>70</v>
      </c>
      <c r="O5" s="5" t="s">
        <v>71</v>
      </c>
      <c r="Q5" s="5" t="s">
        <v>72</v>
      </c>
      <c r="R5" s="5" t="s">
        <v>73</v>
      </c>
      <c r="S5" s="5">
        <v>3</v>
      </c>
      <c r="T5" s="5">
        <v>3</v>
      </c>
      <c r="U5" s="5">
        <v>2022</v>
      </c>
      <c r="V5" s="5"/>
      <c r="W5" s="11" t="s">
        <v>1160</v>
      </c>
      <c r="X5" s="6" t="s">
        <v>50</v>
      </c>
      <c r="Y5" s="6"/>
      <c r="Z5" s="5" t="s">
        <v>74</v>
      </c>
      <c r="AA5" s="5"/>
      <c r="AB5" s="7" t="s">
        <v>66</v>
      </c>
      <c r="AC5" s="15" t="s">
        <v>66</v>
      </c>
      <c r="AD5" s="13" t="s">
        <v>1086</v>
      </c>
      <c r="AE5" s="5"/>
      <c r="AF5" s="148" t="s">
        <v>32</v>
      </c>
    </row>
    <row r="6" spans="1:39" ht="15.75" customHeight="1">
      <c r="B6" t="s">
        <v>75</v>
      </c>
      <c r="C6" t="s">
        <v>75</v>
      </c>
      <c r="G6" s="9" t="s">
        <v>76</v>
      </c>
      <c r="H6" s="10" t="s">
        <v>77</v>
      </c>
      <c r="K6" s="5" t="s">
        <v>78</v>
      </c>
      <c r="L6" s="5" t="s">
        <v>79</v>
      </c>
      <c r="O6" s="5" t="s">
        <v>80</v>
      </c>
      <c r="Q6" s="5" t="s">
        <v>81</v>
      </c>
      <c r="R6" s="5" t="s">
        <v>82</v>
      </c>
      <c r="S6" s="5">
        <v>4</v>
      </c>
      <c r="T6" s="5">
        <v>4</v>
      </c>
      <c r="U6" s="5"/>
      <c r="V6" s="5"/>
      <c r="W6" s="11" t="s">
        <v>1161</v>
      </c>
      <c r="X6" s="16">
        <f>IF(FP_HÚ="MP - malý podnik",'Finanční plán hl. uchazeč'!E22,IF(FP_HÚ="SP - střední podnik",'Finanční plán hl. uchazeč'!E23,IF(FP_HÚ="VP - velký podnik",'Finanční plán hl. uchazeč'!E24,'Finanční plán hl. uchazeč'!E25)))</f>
        <v>1</v>
      </c>
      <c r="Y6" s="16">
        <f>IF(FP_HÚ="MP - malý podnik",'Finanční plán hl. uchazeč'!F22,IF(FP_HÚ="SP - střední podnik",'Finanční plán hl. uchazeč'!F23,IF(FP_HÚ="VP - velký podnik",'Finanční plán hl. uchazeč'!F24,'Finanční plán hl. uchazeč'!F25)))</f>
        <v>1</v>
      </c>
      <c r="Z6" s="5" t="s">
        <v>83</v>
      </c>
      <c r="AA6" s="5"/>
      <c r="AB6" s="7" t="s">
        <v>75</v>
      </c>
      <c r="AC6" s="15" t="s">
        <v>75</v>
      </c>
      <c r="AD6" s="13" t="s">
        <v>1087</v>
      </c>
      <c r="AE6" s="5"/>
      <c r="AF6" s="5">
        <f>IF(FP_DU="MP - malý podnik",'Finanční plán d. účastníka 1'!G22,IF(FP_DU="SP - střední podnik",'Finanční plán d. účastníka 1'!G23,IF(FP_DU="VP - velký podnik",'Finanční plán d. účastníka 1'!G24,'Finanční plán d. účastníka 1'!G25)))</f>
        <v>1</v>
      </c>
      <c r="AG6">
        <f>IF(FP_DU="MP - malý podnik",'Finanční plán d. účastníka 1'!H22,IF(FP_DU="SP - střední podnik",'Finanční plán d. účastníka 1'!H23,IF(FP_DU="VP - velký podnik",'Finanční plán d. účastníka 1'!H24,'Finanční plán d. účastníka 1'!H25)))</f>
        <v>1</v>
      </c>
      <c r="AH6">
        <f>IF('Finanční plán d. účastníka 2'!D12="MP - malý podnik",'Finanční plán d. účastníka 2'!G22,IF('Finanční plán d. účastníka 2'!D12="SP - střední podnik",'Finanční plán d. účastníka 2'!G23,IF('Finanční plán d. účastníka 2'!D12="VP - velký podnik",'Finanční plán d. účastníka 2'!G24,'Finanční plán d. účastníka 2'!G25)))</f>
        <v>1</v>
      </c>
      <c r="AI6">
        <f>IF('Finanční plán d. účastníka 2'!D12="MP - malý podnik",'Finanční plán d. účastníka 2'!H22,IF('Finanční plán d. účastníka 2'!D12="SP - střední podnik",'Finanční plán d. účastníka 2'!H23,IF('Finanční plán d. účastníka 2'!D12="VP - velký podnik",'Finanční plán d. účastníka 2'!H24,'Finanční plán d. účastníka 2'!H25)))</f>
        <v>1</v>
      </c>
    </row>
    <row r="7" spans="1:39" ht="15.75" customHeight="1">
      <c r="B7" t="s">
        <v>85</v>
      </c>
      <c r="C7" t="s">
        <v>85</v>
      </c>
      <c r="G7" s="9" t="s">
        <v>86</v>
      </c>
      <c r="H7" s="10" t="s">
        <v>87</v>
      </c>
      <c r="J7" s="135" t="s">
        <v>26</v>
      </c>
      <c r="O7" s="5" t="s">
        <v>88</v>
      </c>
      <c r="Q7" s="5" t="s">
        <v>89</v>
      </c>
      <c r="R7" s="5" t="s">
        <v>90</v>
      </c>
      <c r="S7" s="5">
        <v>5</v>
      </c>
      <c r="T7" s="5">
        <v>5</v>
      </c>
      <c r="U7" s="5"/>
      <c r="V7" s="5"/>
      <c r="W7" s="11" t="s">
        <v>1162</v>
      </c>
      <c r="X7" s="6"/>
      <c r="Y7" s="6"/>
      <c r="Z7" s="5"/>
      <c r="AA7" s="5"/>
      <c r="AB7" s="7" t="s">
        <v>85</v>
      </c>
      <c r="AC7" s="15" t="s">
        <v>85</v>
      </c>
      <c r="AD7" s="13" t="s">
        <v>1088</v>
      </c>
      <c r="AE7" s="5"/>
      <c r="AF7" s="148" t="s">
        <v>50</v>
      </c>
    </row>
    <row r="8" spans="1:39" ht="15.75" customHeight="1">
      <c r="B8" t="s">
        <v>91</v>
      </c>
      <c r="C8" t="s">
        <v>91</v>
      </c>
      <c r="G8" s="9" t="s">
        <v>92</v>
      </c>
      <c r="H8" s="10" t="s">
        <v>93</v>
      </c>
      <c r="J8" t="s">
        <v>813</v>
      </c>
      <c r="K8" s="84"/>
      <c r="O8" s="5" t="s">
        <v>94</v>
      </c>
      <c r="Q8" s="5" t="s">
        <v>95</v>
      </c>
      <c r="R8" s="5" t="s">
        <v>96</v>
      </c>
      <c r="S8" s="5"/>
      <c r="T8" s="5">
        <v>6</v>
      </c>
      <c r="U8" s="5"/>
      <c r="V8" s="5"/>
      <c r="W8" s="11" t="s">
        <v>1163</v>
      </c>
      <c r="X8" s="6"/>
      <c r="Y8" s="145" t="s">
        <v>991</v>
      </c>
      <c r="Z8" s="5"/>
      <c r="AA8" s="5"/>
      <c r="AB8" s="7" t="s">
        <v>91</v>
      </c>
      <c r="AC8" s="15" t="s">
        <v>91</v>
      </c>
      <c r="AD8" s="13" t="s">
        <v>1089</v>
      </c>
      <c r="AE8" s="5"/>
      <c r="AF8" s="5">
        <f>IF(FP_DU="MP - malý podnik",'Finanční plán d. účastníka 1'!E22,IF(FP_DU="SP - střední podnik",'Finanční plán d. účastníka 1'!E23,IF(FP_DU="VP - velký podnik",'Finanční plán d. účastníka 1'!E24,'Finanční plán d. účastníka 1'!E25)))</f>
        <v>1</v>
      </c>
      <c r="AG8">
        <f>IF(FP_DU="MP - malý podnik",'Finanční plán d. účastníka 1'!F22,IF(FP_DU="SP - střední podnik",'Finanční plán d. účastníka 1'!F23,IF(FP_DU="VP - velký podnik",'Finanční plán d. účastníka 1'!F24,'Finanční plán d. účastníka 1'!F25)))</f>
        <v>1</v>
      </c>
      <c r="AH8">
        <f>IF('Finanční plán d. účastníka 2'!D12="MP - malý podnik",'Finanční plán d. účastníka 2'!E22,IF('Finanční plán d. účastníka 2'!D12="SP - střední podnik",'Finanční plán d. účastníka 2'!E23,IF('Finanční plán d. účastníka 2'!D12="VP - velký podnik",'Finanční plán d. účastníka 2'!E24,'Finanční plán d. účastníka 2'!E25)))</f>
        <v>1</v>
      </c>
      <c r="AI8">
        <f>IF('Finanční plán d. účastníka 2'!D12="MP - malý podnik",'Finanční plán d. účastníka 2'!F22,IF('Finanční plán d. účastníka 2'!D12="SP - střední podnik",'Finanční plán d. účastníka 2'!F23,IF('Finanční plán d. účastníka 2'!D12="VP - velký podnik",'Finanční plán d. účastníka 2'!F24,'Finanční plán d. účastníka 2'!F25)))</f>
        <v>1</v>
      </c>
    </row>
    <row r="9" spans="1:39" ht="15.75" customHeight="1">
      <c r="B9" t="s">
        <v>97</v>
      </c>
      <c r="C9" t="s">
        <v>97</v>
      </c>
      <c r="G9" s="9" t="s">
        <v>98</v>
      </c>
      <c r="H9" s="10" t="s">
        <v>99</v>
      </c>
      <c r="J9" t="s">
        <v>814</v>
      </c>
      <c r="K9" s="84"/>
      <c r="Q9" s="5" t="s">
        <v>100</v>
      </c>
      <c r="R9" s="5" t="s">
        <v>101</v>
      </c>
      <c r="S9" s="5"/>
      <c r="T9" s="5">
        <v>7</v>
      </c>
      <c r="U9" s="5"/>
      <c r="V9" s="5"/>
      <c r="W9" s="11" t="s">
        <v>1164</v>
      </c>
      <c r="X9" s="6"/>
      <c r="Y9" s="141">
        <f>'Hlavní uchazeč'!D15</f>
        <v>0</v>
      </c>
      <c r="Z9" s="5"/>
      <c r="AA9" s="5"/>
      <c r="AB9" s="7" t="s">
        <v>97</v>
      </c>
      <c r="AC9" s="15" t="s">
        <v>97</v>
      </c>
      <c r="AD9" s="13" t="s">
        <v>1090</v>
      </c>
      <c r="AE9" s="5"/>
      <c r="AF9" s="5"/>
    </row>
    <row r="10" spans="1:39" ht="15.75" customHeight="1">
      <c r="B10" t="s">
        <v>102</v>
      </c>
      <c r="C10" t="s">
        <v>102</v>
      </c>
      <c r="G10" s="9" t="s">
        <v>103</v>
      </c>
      <c r="H10" s="10" t="s">
        <v>104</v>
      </c>
      <c r="J10" t="s">
        <v>815</v>
      </c>
      <c r="K10" s="84"/>
      <c r="Q10" s="5" t="s">
        <v>105</v>
      </c>
      <c r="R10" s="5" t="s">
        <v>106</v>
      </c>
      <c r="S10" s="5"/>
      <c r="T10" s="5">
        <v>8</v>
      </c>
      <c r="U10" s="5"/>
      <c r="V10" s="5"/>
      <c r="W10" s="11" t="s">
        <v>107</v>
      </c>
      <c r="X10" s="6"/>
      <c r="Y10" s="144">
        <f>'Další účastník 1'!D15</f>
        <v>0</v>
      </c>
      <c r="Z10" s="5" t="s">
        <v>26</v>
      </c>
      <c r="AA10" s="5"/>
      <c r="AB10" s="7" t="s">
        <v>102</v>
      </c>
      <c r="AC10" s="7" t="s">
        <v>102</v>
      </c>
      <c r="AD10" s="13" t="s">
        <v>1091</v>
      </c>
      <c r="AE10" s="5"/>
      <c r="AF10" s="1" t="s">
        <v>1165</v>
      </c>
      <c r="AI10" s="1" t="s">
        <v>1180</v>
      </c>
      <c r="AM10" s="10"/>
    </row>
    <row r="11" spans="1:39" ht="15.75" customHeight="1">
      <c r="B11" t="s">
        <v>108</v>
      </c>
      <c r="C11" t="s">
        <v>108</v>
      </c>
      <c r="G11" s="9" t="s">
        <v>109</v>
      </c>
      <c r="H11" s="10" t="s">
        <v>110</v>
      </c>
      <c r="J11" t="s">
        <v>816</v>
      </c>
      <c r="K11" s="84"/>
      <c r="Q11" s="5" t="s">
        <v>111</v>
      </c>
      <c r="R11" s="5" t="s">
        <v>112</v>
      </c>
      <c r="S11" s="5"/>
      <c r="T11" s="5">
        <v>9</v>
      </c>
      <c r="U11" s="5"/>
      <c r="V11" s="5"/>
      <c r="W11" s="11" t="s">
        <v>113</v>
      </c>
      <c r="X11" s="143"/>
      <c r="Y11" s="144">
        <f>'Další účastník 2'!D15</f>
        <v>0</v>
      </c>
      <c r="Z11" s="5" t="s">
        <v>32</v>
      </c>
      <c r="AA11" s="5"/>
      <c r="AB11" s="7" t="s">
        <v>108</v>
      </c>
      <c r="AC11" s="7" t="s">
        <v>108</v>
      </c>
      <c r="AD11" s="13" t="s">
        <v>1092</v>
      </c>
      <c r="AE11" s="5"/>
      <c r="AF11" s="10" t="s">
        <v>1166</v>
      </c>
      <c r="AI11" s="10" t="s">
        <v>1166</v>
      </c>
      <c r="AL11" s="10"/>
      <c r="AM11" s="10"/>
    </row>
    <row r="12" spans="1:39" ht="15.75" customHeight="1">
      <c r="B12" t="s">
        <v>114</v>
      </c>
      <c r="C12" t="s">
        <v>114</v>
      </c>
      <c r="G12" s="9" t="s">
        <v>115</v>
      </c>
      <c r="H12" s="10" t="s">
        <v>116</v>
      </c>
      <c r="J12" t="s">
        <v>817</v>
      </c>
      <c r="K12" s="84"/>
      <c r="M12" s="135" t="s">
        <v>1044</v>
      </c>
      <c r="Q12" s="5" t="s">
        <v>117</v>
      </c>
      <c r="R12" s="5" t="s">
        <v>118</v>
      </c>
      <c r="S12" s="5"/>
      <c r="T12" s="5">
        <v>10</v>
      </c>
      <c r="U12" s="5"/>
      <c r="V12" s="5"/>
      <c r="W12" s="11" t="s">
        <v>119</v>
      </c>
      <c r="X12" s="142"/>
      <c r="Y12" s="18"/>
      <c r="Z12" s="5" t="s">
        <v>50</v>
      </c>
      <c r="AA12" s="5"/>
      <c r="AB12" s="7" t="s">
        <v>114</v>
      </c>
      <c r="AC12" s="15" t="s">
        <v>114</v>
      </c>
      <c r="AD12" s="465" t="s">
        <v>1093</v>
      </c>
      <c r="AE12" s="5"/>
      <c r="AF12" s="10" t="s">
        <v>110</v>
      </c>
      <c r="AI12" s="10" t="s">
        <v>1181</v>
      </c>
      <c r="AL12" s="10"/>
      <c r="AM12" s="10"/>
    </row>
    <row r="13" spans="1:39" ht="15.75" customHeight="1">
      <c r="B13" t="s">
        <v>121</v>
      </c>
      <c r="C13" t="s">
        <v>121</v>
      </c>
      <c r="G13" s="9" t="s">
        <v>122</v>
      </c>
      <c r="H13" s="10" t="s">
        <v>123</v>
      </c>
      <c r="J13" s="135" t="s">
        <v>818</v>
      </c>
      <c r="K13" s="84"/>
      <c r="M13">
        <v>1</v>
      </c>
      <c r="Q13" s="5" t="s">
        <v>124</v>
      </c>
      <c r="R13" s="5" t="s">
        <v>125</v>
      </c>
      <c r="S13" s="5"/>
      <c r="T13" s="5">
        <v>11</v>
      </c>
      <c r="U13" s="5"/>
      <c r="V13" s="5"/>
      <c r="W13" s="11" t="s">
        <v>126</v>
      </c>
      <c r="X13" s="145" t="s">
        <v>992</v>
      </c>
      <c r="Y13" s="6"/>
      <c r="Z13" s="5"/>
      <c r="AA13" s="5"/>
      <c r="AB13" s="7" t="s">
        <v>121</v>
      </c>
      <c r="AC13" s="15" t="s">
        <v>121</v>
      </c>
      <c r="AD13" s="13" t="s">
        <v>1094</v>
      </c>
      <c r="AE13" s="5"/>
      <c r="AF13" s="10" t="s">
        <v>116</v>
      </c>
      <c r="AI13" s="10" t="s">
        <v>1182</v>
      </c>
      <c r="AL13" s="10"/>
      <c r="AM13" s="10"/>
    </row>
    <row r="14" spans="1:39" ht="15.75" customHeight="1">
      <c r="B14" t="s">
        <v>128</v>
      </c>
      <c r="C14" t="s">
        <v>128</v>
      </c>
      <c r="G14" s="9" t="s">
        <v>129</v>
      </c>
      <c r="H14" s="5">
        <v>0</v>
      </c>
      <c r="K14" s="84"/>
      <c r="M14">
        <v>2</v>
      </c>
      <c r="Q14" s="5" t="s">
        <v>130</v>
      </c>
      <c r="R14" s="5" t="s">
        <v>131</v>
      </c>
      <c r="S14" s="5"/>
      <c r="T14" s="5">
        <v>12</v>
      </c>
      <c r="U14" s="5"/>
      <c r="V14" s="5"/>
      <c r="W14" s="11" t="s">
        <v>132</v>
      </c>
      <c r="X14" s="18" t="str">
        <f>'Hlavní uchazeč'!D19</f>
        <v>Vyberte možnost:</v>
      </c>
      <c r="Y14" s="18"/>
      <c r="Z14" s="5"/>
      <c r="AA14" s="5"/>
      <c r="AB14" s="7" t="s">
        <v>128</v>
      </c>
      <c r="AC14" s="15" t="s">
        <v>128</v>
      </c>
      <c r="AD14" s="465" t="s">
        <v>1095</v>
      </c>
      <c r="AE14" s="5"/>
      <c r="AF14" s="10" t="s">
        <v>54</v>
      </c>
      <c r="AI14" s="10" t="s">
        <v>1183</v>
      </c>
    </row>
    <row r="15" spans="1:39" ht="15.75" customHeight="1">
      <c r="B15" t="s">
        <v>133</v>
      </c>
      <c r="C15" t="s">
        <v>133</v>
      </c>
      <c r="G15" s="9" t="s">
        <v>134</v>
      </c>
      <c r="H15" s="10" t="s">
        <v>135</v>
      </c>
      <c r="K15" s="84"/>
      <c r="M15" s="84">
        <v>3</v>
      </c>
      <c r="Q15" s="5" t="s">
        <v>136</v>
      </c>
      <c r="R15" s="5" t="s">
        <v>137</v>
      </c>
      <c r="S15" s="5"/>
      <c r="T15" s="5"/>
      <c r="U15" s="5"/>
      <c r="V15" s="5"/>
      <c r="W15" s="11" t="s">
        <v>138</v>
      </c>
      <c r="X15" s="6" t="str">
        <f>'Další účastník 1'!D19</f>
        <v>Vyberte možnost:</v>
      </c>
      <c r="Y15" s="6"/>
      <c r="Z15" s="5" t="s">
        <v>26</v>
      </c>
      <c r="AA15" s="5"/>
      <c r="AB15" s="7" t="s">
        <v>133</v>
      </c>
      <c r="AC15" s="15" t="s">
        <v>133</v>
      </c>
      <c r="AD15" s="13" t="s">
        <v>1096</v>
      </c>
      <c r="AE15" s="5"/>
      <c r="AF15" s="10" t="s">
        <v>68</v>
      </c>
      <c r="AI15" s="10" t="s">
        <v>1184</v>
      </c>
    </row>
    <row r="16" spans="1:39" ht="15.75" customHeight="1">
      <c r="B16" t="s">
        <v>139</v>
      </c>
      <c r="C16" t="s">
        <v>139</v>
      </c>
      <c r="G16" s="9" t="s">
        <v>140</v>
      </c>
      <c r="H16" s="10" t="s">
        <v>141</v>
      </c>
      <c r="J16" s="135" t="s">
        <v>1030</v>
      </c>
      <c r="K16" s="84"/>
      <c r="L16" s="135"/>
      <c r="M16" s="84">
        <v>4</v>
      </c>
      <c r="Q16" s="5" t="s">
        <v>142</v>
      </c>
      <c r="R16" s="5" t="s">
        <v>143</v>
      </c>
      <c r="S16" s="5"/>
      <c r="T16" s="5"/>
      <c r="U16" s="5"/>
      <c r="V16" s="5"/>
      <c r="W16" s="11" t="s">
        <v>144</v>
      </c>
      <c r="X16" s="6" t="str">
        <f>'Další účastník 2'!D19</f>
        <v>Vyberte možnost:</v>
      </c>
      <c r="Y16" s="6"/>
      <c r="Z16" s="5" t="s">
        <v>145</v>
      </c>
      <c r="AA16" s="5"/>
      <c r="AB16" s="7" t="s">
        <v>139</v>
      </c>
      <c r="AC16" s="15" t="s">
        <v>139</v>
      </c>
      <c r="AD16" s="13" t="s">
        <v>1097</v>
      </c>
      <c r="AE16" s="5"/>
      <c r="AF16" s="10" t="s">
        <v>248</v>
      </c>
      <c r="AI16" s="10" t="s">
        <v>1185</v>
      </c>
    </row>
    <row r="17" spans="2:35" ht="15.75" customHeight="1">
      <c r="B17" t="s">
        <v>146</v>
      </c>
      <c r="C17" t="s">
        <v>146</v>
      </c>
      <c r="G17" s="9" t="s">
        <v>147</v>
      </c>
      <c r="H17" s="10" t="s">
        <v>148</v>
      </c>
      <c r="J17" s="135" t="s">
        <v>26</v>
      </c>
      <c r="M17" s="84">
        <v>5</v>
      </c>
      <c r="R17" s="5" t="s">
        <v>149</v>
      </c>
      <c r="S17" s="5"/>
      <c r="T17" s="5"/>
      <c r="U17" s="5"/>
      <c r="V17" s="5"/>
      <c r="W17" s="11" t="s">
        <v>150</v>
      </c>
      <c r="X17" s="6"/>
      <c r="Y17" s="6"/>
      <c r="Z17" s="148" t="s">
        <v>1008</v>
      </c>
      <c r="AA17" s="5"/>
      <c r="AB17" s="7" t="s">
        <v>146</v>
      </c>
      <c r="AC17" s="15" t="s">
        <v>146</v>
      </c>
      <c r="AD17" s="13" t="s">
        <v>1098</v>
      </c>
      <c r="AE17" s="5"/>
      <c r="AF17" s="10" t="s">
        <v>36</v>
      </c>
      <c r="AI17" s="10" t="s">
        <v>1186</v>
      </c>
    </row>
    <row r="18" spans="2:35" ht="15.75" customHeight="1">
      <c r="B18" t="s">
        <v>151</v>
      </c>
      <c r="C18" t="s">
        <v>151</v>
      </c>
      <c r="G18" s="9" t="s">
        <v>152</v>
      </c>
      <c r="H18" s="10" t="s">
        <v>153</v>
      </c>
      <c r="J18">
        <v>1</v>
      </c>
      <c r="M18" s="84">
        <v>6</v>
      </c>
      <c r="R18" s="5" t="s">
        <v>154</v>
      </c>
      <c r="S18" s="5"/>
      <c r="T18" s="5"/>
      <c r="U18" s="5"/>
      <c r="V18" s="5"/>
      <c r="W18" s="11" t="s">
        <v>155</v>
      </c>
      <c r="X18" s="6"/>
      <c r="Y18" s="6"/>
      <c r="Z18" s="5"/>
      <c r="AA18" s="5"/>
      <c r="AB18" s="7" t="s">
        <v>151</v>
      </c>
      <c r="AC18" s="15" t="s">
        <v>151</v>
      </c>
      <c r="AD18" s="13" t="s">
        <v>1099</v>
      </c>
      <c r="AE18" s="5"/>
      <c r="AF18" s="10" t="s">
        <v>123</v>
      </c>
      <c r="AI18" s="10" t="s">
        <v>1187</v>
      </c>
    </row>
    <row r="19" spans="2:35" ht="15.75" customHeight="1">
      <c r="B19" t="s">
        <v>156</v>
      </c>
      <c r="C19" t="s">
        <v>156</v>
      </c>
      <c r="G19" s="9" t="s">
        <v>157</v>
      </c>
      <c r="H19" s="10" t="s">
        <v>158</v>
      </c>
      <c r="J19">
        <v>2</v>
      </c>
      <c r="M19" s="84">
        <v>7</v>
      </c>
      <c r="R19" s="5" t="s">
        <v>159</v>
      </c>
      <c r="S19" s="5"/>
      <c r="T19" s="5"/>
      <c r="U19" s="5"/>
      <c r="V19" s="5"/>
      <c r="W19" s="11" t="s">
        <v>160</v>
      </c>
      <c r="X19" s="18"/>
      <c r="Y19" s="18"/>
      <c r="Z19" s="5"/>
      <c r="AA19" s="5"/>
      <c r="AB19" s="7" t="s">
        <v>156</v>
      </c>
      <c r="AC19" s="15" t="s">
        <v>156</v>
      </c>
      <c r="AD19" s="13" t="s">
        <v>1100</v>
      </c>
      <c r="AE19" s="5"/>
      <c r="AF19" s="10" t="s">
        <v>104</v>
      </c>
      <c r="AI19" s="10" t="s">
        <v>1188</v>
      </c>
    </row>
    <row r="20" spans="2:35" ht="15.75" customHeight="1">
      <c r="B20" t="s">
        <v>161</v>
      </c>
      <c r="C20" t="s">
        <v>161</v>
      </c>
      <c r="G20" s="9" t="s">
        <v>162</v>
      </c>
      <c r="H20" s="10" t="s">
        <v>110</v>
      </c>
      <c r="J20">
        <v>3</v>
      </c>
      <c r="M20" s="84">
        <v>8</v>
      </c>
      <c r="R20" s="5" t="s">
        <v>163</v>
      </c>
      <c r="S20" s="5"/>
      <c r="T20" s="5"/>
      <c r="U20" s="5"/>
      <c r="V20" s="5"/>
      <c r="W20" s="11" t="s">
        <v>164</v>
      </c>
      <c r="X20" s="6"/>
      <c r="Y20" s="6"/>
      <c r="Z20" s="5"/>
      <c r="AA20" s="5"/>
      <c r="AB20" s="7" t="s">
        <v>161</v>
      </c>
      <c r="AC20" s="15" t="s">
        <v>161</v>
      </c>
      <c r="AD20" s="13" t="s">
        <v>1101</v>
      </c>
      <c r="AE20" s="5"/>
      <c r="AF20" s="10" t="s">
        <v>274</v>
      </c>
      <c r="AI20" s="10" t="s">
        <v>1189</v>
      </c>
    </row>
    <row r="21" spans="2:35" ht="15.75" customHeight="1">
      <c r="B21" t="s">
        <v>165</v>
      </c>
      <c r="C21" t="s">
        <v>165</v>
      </c>
      <c r="G21" s="9" t="s">
        <v>166</v>
      </c>
      <c r="H21" s="10" t="s">
        <v>116</v>
      </c>
      <c r="M21" s="84">
        <v>9</v>
      </c>
      <c r="R21" s="5" t="s">
        <v>167</v>
      </c>
      <c r="S21" s="5"/>
      <c r="T21" s="5"/>
      <c r="U21" s="5"/>
      <c r="V21" s="5"/>
      <c r="W21" s="11" t="s">
        <v>168</v>
      </c>
      <c r="X21" s="18"/>
      <c r="Y21" s="18"/>
      <c r="Z21" s="5"/>
      <c r="AA21" s="5"/>
      <c r="AB21" s="7" t="s">
        <v>165</v>
      </c>
      <c r="AC21" s="15" t="s">
        <v>165</v>
      </c>
      <c r="AD21" s="13" t="s">
        <v>1102</v>
      </c>
      <c r="AE21" s="5"/>
      <c r="AF21" s="10" t="s">
        <v>77</v>
      </c>
      <c r="AI21" s="10" t="s">
        <v>1190</v>
      </c>
    </row>
    <row r="22" spans="2:35" ht="15.75" customHeight="1">
      <c r="B22" t="s">
        <v>169</v>
      </c>
      <c r="C22" t="s">
        <v>169</v>
      </c>
      <c r="G22" s="9" t="s">
        <v>170</v>
      </c>
      <c r="H22" s="10" t="s">
        <v>54</v>
      </c>
      <c r="R22" s="5" t="s">
        <v>171</v>
      </c>
      <c r="S22" s="5"/>
      <c r="T22" s="5"/>
      <c r="U22" s="5"/>
      <c r="V22" s="5"/>
      <c r="W22" s="11" t="s">
        <v>172</v>
      </c>
      <c r="X22" s="5"/>
      <c r="Y22" s="5" t="s">
        <v>26</v>
      </c>
      <c r="Z22" s="5"/>
      <c r="AA22" s="5"/>
      <c r="AB22" s="7" t="s">
        <v>169</v>
      </c>
      <c r="AC22" s="15" t="s">
        <v>169</v>
      </c>
      <c r="AD22" s="13" t="s">
        <v>1103</v>
      </c>
      <c r="AE22" s="5"/>
      <c r="AF22" s="10" t="s">
        <v>87</v>
      </c>
      <c r="AI22" s="10" t="s">
        <v>1191</v>
      </c>
    </row>
    <row r="23" spans="2:35" ht="15.75" customHeight="1">
      <c r="B23" t="s">
        <v>173</v>
      </c>
      <c r="C23" t="s">
        <v>173</v>
      </c>
      <c r="G23" s="9" t="s">
        <v>174</v>
      </c>
      <c r="H23" s="10" t="s">
        <v>68</v>
      </c>
      <c r="R23" s="5" t="s">
        <v>175</v>
      </c>
      <c r="S23" s="5"/>
      <c r="T23" s="5"/>
      <c r="U23" s="5"/>
      <c r="V23" s="5"/>
      <c r="W23" s="11" t="s">
        <v>176</v>
      </c>
      <c r="X23" s="5"/>
      <c r="Y23" s="19" t="s">
        <v>177</v>
      </c>
      <c r="Z23" s="5"/>
      <c r="AA23" s="5"/>
      <c r="AB23" s="7" t="s">
        <v>173</v>
      </c>
      <c r="AC23" s="15" t="s">
        <v>173</v>
      </c>
      <c r="AD23" s="13" t="s">
        <v>1104</v>
      </c>
      <c r="AE23" s="5"/>
      <c r="AF23" s="10"/>
      <c r="AI23" s="10" t="s">
        <v>1192</v>
      </c>
    </row>
    <row r="24" spans="2:35" ht="15.75" customHeight="1">
      <c r="B24" t="s">
        <v>178</v>
      </c>
      <c r="C24" t="s">
        <v>178</v>
      </c>
      <c r="G24" s="9" t="s">
        <v>179</v>
      </c>
      <c r="H24" s="10" t="s">
        <v>180</v>
      </c>
      <c r="R24" s="5" t="s">
        <v>181</v>
      </c>
      <c r="S24" s="5"/>
      <c r="T24" s="5"/>
      <c r="U24" s="5"/>
      <c r="V24" s="5"/>
      <c r="W24" s="11" t="s">
        <v>182</v>
      </c>
      <c r="X24" s="5"/>
      <c r="Y24" s="23" t="s">
        <v>183</v>
      </c>
      <c r="Z24" s="5"/>
      <c r="AA24" s="5"/>
      <c r="AB24" s="7" t="s">
        <v>178</v>
      </c>
      <c r="AC24" s="15" t="s">
        <v>178</v>
      </c>
      <c r="AD24" s="13" t="s">
        <v>1105</v>
      </c>
      <c r="AE24" s="5"/>
      <c r="AF24" s="10"/>
      <c r="AI24" s="10" t="s">
        <v>1193</v>
      </c>
    </row>
    <row r="25" spans="2:35" ht="15.75" customHeight="1">
      <c r="B25" t="s">
        <v>187</v>
      </c>
      <c r="C25" t="s">
        <v>187</v>
      </c>
      <c r="G25" s="9" t="s">
        <v>188</v>
      </c>
      <c r="H25" s="10" t="s">
        <v>189</v>
      </c>
      <c r="R25" s="5" t="s">
        <v>190</v>
      </c>
      <c r="S25" s="5"/>
      <c r="T25" s="5"/>
      <c r="U25" s="5"/>
      <c r="V25" s="5"/>
      <c r="W25" s="11" t="s">
        <v>191</v>
      </c>
      <c r="X25" s="5"/>
      <c r="Y25" s="23" t="s">
        <v>192</v>
      </c>
      <c r="Z25" s="5"/>
      <c r="AA25" s="5"/>
      <c r="AB25" s="7" t="s">
        <v>187</v>
      </c>
      <c r="AC25" s="15" t="s">
        <v>187</v>
      </c>
      <c r="AD25" s="13" t="s">
        <v>1106</v>
      </c>
      <c r="AE25" s="5"/>
      <c r="AF25" s="10"/>
      <c r="AI25" s="10" t="s">
        <v>1194</v>
      </c>
    </row>
    <row r="26" spans="2:35" ht="15.75" customHeight="1">
      <c r="B26" t="s">
        <v>194</v>
      </c>
      <c r="C26" t="s">
        <v>194</v>
      </c>
      <c r="G26" s="9" t="s">
        <v>195</v>
      </c>
      <c r="H26" s="10" t="s">
        <v>196</v>
      </c>
      <c r="R26" s="5" t="s">
        <v>197</v>
      </c>
      <c r="S26" s="5"/>
      <c r="T26" s="5"/>
      <c r="U26" s="5"/>
      <c r="V26" s="5"/>
      <c r="W26" s="11" t="s">
        <v>199</v>
      </c>
      <c r="X26" s="5"/>
      <c r="Y26" s="5"/>
      <c r="Z26" s="5"/>
      <c r="AA26" s="5"/>
      <c r="AB26" s="7" t="s">
        <v>194</v>
      </c>
      <c r="AC26" s="15" t="s">
        <v>194</v>
      </c>
      <c r="AD26" s="13" t="s">
        <v>1107</v>
      </c>
      <c r="AE26" s="5"/>
      <c r="AF26" s="10"/>
      <c r="AI26" s="10"/>
    </row>
    <row r="27" spans="2:35" ht="15.75" customHeight="1">
      <c r="B27" t="s">
        <v>200</v>
      </c>
      <c r="C27" t="s">
        <v>200</v>
      </c>
      <c r="G27" s="9" t="s">
        <v>201</v>
      </c>
      <c r="H27" s="10" t="s">
        <v>202</v>
      </c>
      <c r="R27" s="5" t="s">
        <v>203</v>
      </c>
      <c r="S27" s="5"/>
      <c r="T27" s="5"/>
      <c r="U27" s="5"/>
      <c r="V27" s="5"/>
      <c r="W27" s="11" t="s">
        <v>204</v>
      </c>
      <c r="X27" s="5"/>
      <c r="Y27" s="5"/>
      <c r="Z27" s="5"/>
      <c r="AA27" s="5"/>
      <c r="AB27" s="7" t="s">
        <v>200</v>
      </c>
      <c r="AC27" s="15" t="s">
        <v>200</v>
      </c>
      <c r="AD27" s="13" t="s">
        <v>1108</v>
      </c>
      <c r="AE27" s="5"/>
      <c r="AF27" s="10"/>
      <c r="AI27" s="10"/>
    </row>
    <row r="28" spans="2:35" ht="15.75" customHeight="1">
      <c r="B28" t="s">
        <v>206</v>
      </c>
      <c r="C28" t="s">
        <v>206</v>
      </c>
      <c r="G28" s="9" t="s">
        <v>208</v>
      </c>
      <c r="H28" s="10" t="s">
        <v>209</v>
      </c>
      <c r="R28" s="5" t="s">
        <v>210</v>
      </c>
      <c r="S28" s="5"/>
      <c r="T28" s="5"/>
      <c r="U28" s="5"/>
      <c r="V28" s="5"/>
      <c r="W28" s="11" t="s">
        <v>211</v>
      </c>
      <c r="X28" s="5"/>
      <c r="Y28" s="5"/>
      <c r="Z28" s="5"/>
      <c r="AA28" s="5"/>
      <c r="AB28" s="7" t="s">
        <v>206</v>
      </c>
      <c r="AC28" s="15" t="s">
        <v>206</v>
      </c>
      <c r="AD28" s="13" t="s">
        <v>1109</v>
      </c>
      <c r="AE28" s="5"/>
      <c r="AF28" s="10"/>
    </row>
    <row r="29" spans="2:35" ht="15.75" customHeight="1">
      <c r="B29" t="s">
        <v>213</v>
      </c>
      <c r="C29" t="s">
        <v>213</v>
      </c>
      <c r="G29" s="9" t="s">
        <v>214</v>
      </c>
      <c r="H29" s="10" t="s">
        <v>215</v>
      </c>
      <c r="R29" s="5" t="s">
        <v>216</v>
      </c>
      <c r="S29" s="5"/>
      <c r="T29" s="5"/>
      <c r="U29" s="5"/>
      <c r="V29" s="5"/>
      <c r="W29" s="11" t="s">
        <v>217</v>
      </c>
      <c r="X29" s="5"/>
      <c r="Y29" s="5"/>
      <c r="Z29" s="5"/>
      <c r="AA29" s="5"/>
      <c r="AB29" s="7" t="s">
        <v>213</v>
      </c>
      <c r="AC29" s="15" t="s">
        <v>213</v>
      </c>
      <c r="AD29" s="13" t="s">
        <v>1110</v>
      </c>
      <c r="AE29" s="5"/>
      <c r="AF29" s="10"/>
    </row>
    <row r="30" spans="2:35" ht="15.75" customHeight="1">
      <c r="B30" t="s">
        <v>218</v>
      </c>
      <c r="C30" t="s">
        <v>218</v>
      </c>
      <c r="G30" s="9" t="s">
        <v>219</v>
      </c>
      <c r="H30" s="10" t="s">
        <v>220</v>
      </c>
      <c r="R30" s="5" t="s">
        <v>221</v>
      </c>
      <c r="S30" s="5"/>
      <c r="T30" s="5"/>
      <c r="U30" s="5"/>
      <c r="V30" s="5"/>
      <c r="W30" s="11" t="s">
        <v>222</v>
      </c>
      <c r="X30" s="5"/>
      <c r="Y30" s="5"/>
      <c r="Z30" s="5"/>
      <c r="AA30" s="5"/>
      <c r="AB30" s="7" t="s">
        <v>218</v>
      </c>
      <c r="AC30" s="15" t="s">
        <v>218</v>
      </c>
      <c r="AD30" s="13" t="s">
        <v>1111</v>
      </c>
      <c r="AE30" s="5"/>
      <c r="AF30" s="10"/>
    </row>
    <row r="31" spans="2:35" ht="15.75" customHeight="1">
      <c r="B31" t="s">
        <v>223</v>
      </c>
      <c r="C31" t="s">
        <v>223</v>
      </c>
      <c r="G31" s="9" t="s">
        <v>225</v>
      </c>
      <c r="H31" s="10" t="s">
        <v>226</v>
      </c>
      <c r="M31" t="s">
        <v>1048</v>
      </c>
      <c r="R31" s="5" t="s">
        <v>227</v>
      </c>
      <c r="S31" s="5"/>
      <c r="T31" s="5"/>
      <c r="U31" s="5"/>
      <c r="V31" s="5"/>
      <c r="W31" s="11" t="s">
        <v>228</v>
      </c>
      <c r="X31" s="5"/>
      <c r="Y31" s="5"/>
      <c r="Z31" s="5"/>
      <c r="AA31" s="5"/>
      <c r="AB31" s="7" t="s">
        <v>223</v>
      </c>
      <c r="AC31" s="15" t="s">
        <v>223</v>
      </c>
      <c r="AD31" s="13" t="s">
        <v>1112</v>
      </c>
      <c r="AE31" s="5"/>
      <c r="AF31" s="10"/>
    </row>
    <row r="32" spans="2:35" ht="15.75" customHeight="1">
      <c r="B32" t="s">
        <v>229</v>
      </c>
      <c r="C32" t="s">
        <v>229</v>
      </c>
      <c r="G32" s="9" t="s">
        <v>230</v>
      </c>
      <c r="H32" s="10" t="s">
        <v>231</v>
      </c>
      <c r="M32" t="s">
        <v>1049</v>
      </c>
      <c r="R32" s="5" t="s">
        <v>232</v>
      </c>
      <c r="S32" s="5"/>
      <c r="T32" s="5"/>
      <c r="U32" s="5"/>
      <c r="V32" s="5"/>
      <c r="W32" s="11" t="s">
        <v>233</v>
      </c>
      <c r="X32" s="5"/>
      <c r="Y32" s="5"/>
      <c r="Z32" s="5"/>
      <c r="AA32" s="5"/>
      <c r="AB32" s="7" t="s">
        <v>229</v>
      </c>
      <c r="AC32" s="15" t="s">
        <v>229</v>
      </c>
      <c r="AD32" s="13" t="s">
        <v>1113</v>
      </c>
      <c r="AE32" s="5"/>
      <c r="AF32" s="10"/>
    </row>
    <row r="33" spans="2:32" ht="15.75" customHeight="1">
      <c r="B33" t="s">
        <v>235</v>
      </c>
      <c r="C33" t="s">
        <v>235</v>
      </c>
      <c r="G33" s="9" t="s">
        <v>236</v>
      </c>
      <c r="H33" s="10" t="s">
        <v>237</v>
      </c>
      <c r="M33" t="s">
        <v>1050</v>
      </c>
      <c r="R33" s="5" t="s">
        <v>238</v>
      </c>
      <c r="S33" s="5"/>
      <c r="T33" s="5"/>
      <c r="U33" s="5"/>
      <c r="V33" s="5"/>
      <c r="W33" s="11" t="s">
        <v>239</v>
      </c>
      <c r="X33" s="5"/>
      <c r="Y33" s="5"/>
      <c r="Z33" s="5"/>
      <c r="AA33" s="5"/>
      <c r="AB33" s="7" t="s">
        <v>235</v>
      </c>
      <c r="AC33" s="15" t="s">
        <v>235</v>
      </c>
      <c r="AD33" s="13" t="s">
        <v>1114</v>
      </c>
      <c r="AE33" s="5"/>
      <c r="AF33" s="10"/>
    </row>
    <row r="34" spans="2:32" ht="15.75" customHeight="1">
      <c r="B34" t="s">
        <v>241</v>
      </c>
      <c r="C34" t="s">
        <v>241</v>
      </c>
      <c r="G34" s="9" t="s">
        <v>242</v>
      </c>
      <c r="H34" s="10" t="s">
        <v>243</v>
      </c>
      <c r="R34" s="5" t="s">
        <v>244</v>
      </c>
      <c r="S34" s="5"/>
      <c r="T34" s="5"/>
      <c r="U34" s="5"/>
      <c r="V34" s="5"/>
      <c r="W34" s="11" t="s">
        <v>245</v>
      </c>
      <c r="X34" s="5"/>
      <c r="Y34" s="5"/>
      <c r="Z34" s="5"/>
      <c r="AA34" s="5"/>
      <c r="AB34" s="7" t="s">
        <v>241</v>
      </c>
      <c r="AC34" s="7" t="s">
        <v>241</v>
      </c>
      <c r="AD34" s="13" t="s">
        <v>1115</v>
      </c>
      <c r="AE34" s="5"/>
      <c r="AF34" s="10"/>
    </row>
    <row r="35" spans="2:32" ht="15.75" customHeight="1">
      <c r="B35" t="s">
        <v>246</v>
      </c>
      <c r="C35" t="s">
        <v>246</v>
      </c>
      <c r="G35" s="9" t="s">
        <v>247</v>
      </c>
      <c r="H35" s="10" t="s">
        <v>248</v>
      </c>
      <c r="R35" s="5" t="s">
        <v>249</v>
      </c>
      <c r="S35" s="5"/>
      <c r="T35" s="5"/>
      <c r="U35" s="5"/>
      <c r="V35" s="5"/>
      <c r="W35" s="11" t="s">
        <v>250</v>
      </c>
      <c r="X35" s="5"/>
      <c r="Y35" s="5"/>
      <c r="Z35" s="5"/>
      <c r="AA35" s="5"/>
      <c r="AB35" s="7" t="s">
        <v>246</v>
      </c>
      <c r="AC35" s="15" t="s">
        <v>246</v>
      </c>
      <c r="AD35" s="13" t="s">
        <v>1116</v>
      </c>
      <c r="AE35" s="5"/>
      <c r="AF35" s="10"/>
    </row>
    <row r="36" spans="2:32" ht="15.75" customHeight="1">
      <c r="B36" t="s">
        <v>251</v>
      </c>
      <c r="C36" t="s">
        <v>251</v>
      </c>
      <c r="G36" s="9" t="s">
        <v>254</v>
      </c>
      <c r="H36" s="10" t="s">
        <v>123</v>
      </c>
      <c r="R36" s="5" t="s">
        <v>255</v>
      </c>
      <c r="S36" s="5"/>
      <c r="T36" s="5"/>
      <c r="U36" s="5"/>
      <c r="V36" s="5"/>
      <c r="W36" s="11" t="s">
        <v>256</v>
      </c>
      <c r="X36" s="5"/>
      <c r="Y36" s="5"/>
      <c r="Z36" s="5"/>
      <c r="AA36" s="5"/>
      <c r="AB36" s="7" t="s">
        <v>251</v>
      </c>
      <c r="AC36" s="15" t="s">
        <v>251</v>
      </c>
      <c r="AD36" s="13" t="s">
        <v>1117</v>
      </c>
      <c r="AE36" s="5"/>
      <c r="AF36" s="10"/>
    </row>
    <row r="37" spans="2:32" ht="15.75" customHeight="1">
      <c r="B37" t="s">
        <v>257</v>
      </c>
      <c r="C37" t="s">
        <v>257</v>
      </c>
      <c r="G37" s="9" t="s">
        <v>258</v>
      </c>
      <c r="H37" s="10" t="s">
        <v>36</v>
      </c>
      <c r="R37" s="5" t="s">
        <v>259</v>
      </c>
      <c r="S37" s="5"/>
      <c r="T37" s="5"/>
      <c r="U37" s="5"/>
      <c r="V37" s="5"/>
      <c r="W37" s="11" t="s">
        <v>260</v>
      </c>
      <c r="X37" s="5"/>
      <c r="Y37" s="5"/>
      <c r="Z37" s="5"/>
      <c r="AA37" s="5"/>
      <c r="AB37" s="7" t="s">
        <v>257</v>
      </c>
      <c r="AC37" s="15" t="s">
        <v>257</v>
      </c>
      <c r="AD37" s="13" t="s">
        <v>1118</v>
      </c>
      <c r="AE37" s="5"/>
      <c r="AF37" s="5"/>
    </row>
    <row r="38" spans="2:32" ht="15.75" customHeight="1">
      <c r="B38" t="s">
        <v>262</v>
      </c>
      <c r="C38" t="s">
        <v>262</v>
      </c>
      <c r="G38" s="9" t="s">
        <v>263</v>
      </c>
      <c r="H38" s="10" t="s">
        <v>104</v>
      </c>
      <c r="K38" s="431" t="s">
        <v>1073</v>
      </c>
      <c r="R38" s="5" t="s">
        <v>264</v>
      </c>
      <c r="S38" s="5"/>
      <c r="T38" s="5"/>
      <c r="U38" s="5"/>
      <c r="V38" s="5"/>
      <c r="W38" s="11" t="s">
        <v>265</v>
      </c>
      <c r="X38" s="5"/>
      <c r="Y38" s="5"/>
      <c r="Z38" s="5"/>
      <c r="AA38" s="5"/>
      <c r="AB38" s="7" t="s">
        <v>262</v>
      </c>
      <c r="AC38" s="15" t="s">
        <v>262</v>
      </c>
      <c r="AD38" s="13" t="s">
        <v>1119</v>
      </c>
      <c r="AE38" s="5"/>
      <c r="AF38" s="5"/>
    </row>
    <row r="39" spans="2:32" ht="15.75" customHeight="1">
      <c r="B39" t="s">
        <v>267</v>
      </c>
      <c r="C39" t="s">
        <v>267</v>
      </c>
      <c r="G39" s="9" t="s">
        <v>268</v>
      </c>
      <c r="H39" s="10" t="s">
        <v>269</v>
      </c>
      <c r="J39" s="432" t="s">
        <v>1074</v>
      </c>
      <c r="K39">
        <f>IF('Finanční plán hl. uchazeč'!D48="Flat rate 25 %",('Finanční plán hl. uchazeč'!E60+'Finanční plán hl. uchazeč'!E62+'Finanční plán hl. uchazeč'!E63)*0.25,1E+21)</f>
        <v>1E+21</v>
      </c>
      <c r="L39" s="84">
        <f>IF('Finanční plán hl. uchazeč'!D48="Flat rate 25 %",('Finanční plán hl. uchazeč'!F60+'Finanční plán hl. uchazeč'!F62+'Finanční plán hl. uchazeč'!F63)*0.25,1E+21)</f>
        <v>1E+21</v>
      </c>
      <c r="M39" s="84">
        <f>IF('Finanční plán hl. uchazeč'!D48="Flat rate 25 %",('Finanční plán hl. uchazeč'!G60+'Finanční plán hl. uchazeč'!G62+'Finanční plán hl. uchazeč'!G63)*0.25,1E+21)</f>
        <v>1E+21</v>
      </c>
      <c r="R39" s="5" t="s">
        <v>270</v>
      </c>
      <c r="S39" s="5"/>
      <c r="T39" s="5"/>
      <c r="U39" s="5"/>
      <c r="V39" s="5"/>
      <c r="W39" s="11" t="s">
        <v>271</v>
      </c>
      <c r="X39" s="5"/>
      <c r="Y39" s="5"/>
      <c r="Z39" s="5"/>
      <c r="AA39" s="5"/>
      <c r="AB39" s="7" t="s">
        <v>267</v>
      </c>
      <c r="AC39" s="85" t="s">
        <v>267</v>
      </c>
      <c r="AD39" s="140" t="s">
        <v>1120</v>
      </c>
      <c r="AE39" s="5"/>
      <c r="AF39" s="5"/>
    </row>
    <row r="40" spans="2:32" ht="15.75" customHeight="1">
      <c r="B40" t="s">
        <v>272</v>
      </c>
      <c r="C40" t="s">
        <v>272</v>
      </c>
      <c r="G40" s="9" t="s">
        <v>273</v>
      </c>
      <c r="H40" s="10" t="s">
        <v>274</v>
      </c>
      <c r="J40" s="432" t="s">
        <v>1075</v>
      </c>
      <c r="K40">
        <f>IF('Finanční plán d. účastníka 1'!D48="Flat rate 25 %",('Finanční plán d. účastníka 1'!E60+'Finanční plán d. účastníka 1'!E62+'Finanční plán d. účastníka 1'!E63)*0.25,100000000000000000)</f>
        <v>1E+17</v>
      </c>
      <c r="L40" s="84">
        <f>IF('Finanční plán d. účastníka 1'!D48="Flat rate 25 %",('Finanční plán d. účastníka 1'!F60+'Finanční plán d. účastníka 1'!F62+'Finanční plán d. účastníka 1'!F63)*0.25,100000000000000000)</f>
        <v>1E+17</v>
      </c>
      <c r="M40" s="84">
        <f>IF('Finanční plán d. účastníka 1'!D48="Flat rate 25 %",('Finanční plán d. účastníka 1'!G60+'Finanční plán d. účastníka 1'!G62+'Finanční plán d. účastníka 1'!G63)*0.25,100000000000000000)</f>
        <v>1E+17</v>
      </c>
      <c r="R40" s="5" t="s">
        <v>275</v>
      </c>
      <c r="S40" s="5"/>
      <c r="T40" s="5"/>
      <c r="U40" s="5"/>
      <c r="V40" s="5"/>
      <c r="W40" s="11" t="s">
        <v>276</v>
      </c>
      <c r="X40" s="5"/>
      <c r="Y40" s="5"/>
      <c r="Z40" s="5"/>
      <c r="AA40" s="5"/>
      <c r="AB40" s="7" t="s">
        <v>272</v>
      </c>
      <c r="AC40" s="15" t="s">
        <v>272</v>
      </c>
      <c r="AD40" s="13" t="s">
        <v>1121</v>
      </c>
      <c r="AE40" s="5"/>
      <c r="AF40" s="5"/>
    </row>
    <row r="41" spans="2:32" ht="15.75" customHeight="1">
      <c r="B41" t="s">
        <v>277</v>
      </c>
      <c r="C41" t="s">
        <v>277</v>
      </c>
      <c r="G41" s="9" t="s">
        <v>278</v>
      </c>
      <c r="H41" s="10" t="s">
        <v>279</v>
      </c>
      <c r="J41" s="432" t="s">
        <v>1076</v>
      </c>
      <c r="K41">
        <f>IF('Finanční plán d. účastníka 2'!D48="Flat rate 25 %",('Finanční plán d. účastníka 2'!E60+'Finanční plán d. účastníka 2'!E62+'Finanční plán d. účastníka 2'!E63)*0.25,100000000000000000)</f>
        <v>1E+17</v>
      </c>
      <c r="L41" s="84">
        <f>IF('Finanční plán d. účastníka 2'!D48="Flat rate 25 %",('Finanční plán d. účastníka 2'!F60+'Finanční plán d. účastníka 2'!F62+'Finanční plán d. účastníka 2'!F63)*0.25,100000000000000000)</f>
        <v>1E+17</v>
      </c>
      <c r="M41" s="84">
        <f>IF('Finanční plán d. účastníka 2'!D48="Flat rate 25 %",('Finanční plán d. účastníka 2'!G60+'Finanční plán d. účastníka 2'!G62+'Finanční plán d. účastníka 2'!G63)*0.25,100000000000000000)</f>
        <v>1E+17</v>
      </c>
      <c r="R41" s="5" t="s">
        <v>280</v>
      </c>
      <c r="S41" s="5"/>
      <c r="T41" s="5"/>
      <c r="U41" s="5"/>
      <c r="V41" s="5"/>
      <c r="W41" s="11" t="s">
        <v>281</v>
      </c>
      <c r="X41" s="5"/>
      <c r="Y41" s="5"/>
      <c r="Z41" s="5"/>
      <c r="AA41" s="5"/>
      <c r="AB41" s="7" t="s">
        <v>277</v>
      </c>
      <c r="AC41" s="15" t="s">
        <v>277</v>
      </c>
      <c r="AD41" s="13" t="s">
        <v>1122</v>
      </c>
      <c r="AE41" s="5"/>
      <c r="AF41" s="5"/>
    </row>
    <row r="42" spans="2:32" ht="15.75" customHeight="1">
      <c r="B42" t="s">
        <v>282</v>
      </c>
      <c r="C42" t="s">
        <v>282</v>
      </c>
      <c r="G42" s="9" t="s">
        <v>283</v>
      </c>
      <c r="H42" s="10" t="s">
        <v>77</v>
      </c>
      <c r="R42" s="5" t="s">
        <v>284</v>
      </c>
      <c r="S42" s="5"/>
      <c r="T42" s="5"/>
      <c r="U42" s="5"/>
      <c r="V42" s="5"/>
      <c r="W42" s="11" t="s">
        <v>285</v>
      </c>
      <c r="X42" s="5"/>
      <c r="Y42" s="5"/>
      <c r="Z42" s="5"/>
      <c r="AA42" s="5"/>
      <c r="AB42" s="7" t="s">
        <v>282</v>
      </c>
      <c r="AC42" s="15" t="s">
        <v>282</v>
      </c>
      <c r="AD42" s="13" t="s">
        <v>1123</v>
      </c>
      <c r="AE42" s="5"/>
      <c r="AF42" s="5"/>
    </row>
    <row r="43" spans="2:32" ht="15.75" customHeight="1">
      <c r="B43" t="s">
        <v>286</v>
      </c>
      <c r="C43" t="s">
        <v>286</v>
      </c>
      <c r="G43" s="9" t="s">
        <v>287</v>
      </c>
      <c r="H43" s="10" t="s">
        <v>87</v>
      </c>
      <c r="R43" s="5" t="s">
        <v>288</v>
      </c>
      <c r="S43" s="5"/>
      <c r="T43" s="5"/>
      <c r="U43" s="5"/>
      <c r="V43" s="5"/>
      <c r="W43" s="11" t="s">
        <v>289</v>
      </c>
      <c r="X43" s="5"/>
      <c r="Y43" s="5"/>
      <c r="Z43" s="5"/>
      <c r="AA43" s="5"/>
      <c r="AB43" s="7" t="s">
        <v>286</v>
      </c>
      <c r="AC43" s="15" t="s">
        <v>286</v>
      </c>
      <c r="AD43" s="13" t="s">
        <v>1124</v>
      </c>
      <c r="AE43" s="5"/>
      <c r="AF43" s="5"/>
    </row>
    <row r="44" spans="2:32" ht="15.75" customHeight="1">
      <c r="B44" t="s">
        <v>290</v>
      </c>
      <c r="C44" t="s">
        <v>290</v>
      </c>
      <c r="G44" s="9" t="s">
        <v>291</v>
      </c>
      <c r="H44" s="10" t="s">
        <v>93</v>
      </c>
      <c r="R44" s="5" t="s">
        <v>292</v>
      </c>
      <c r="S44" s="5"/>
      <c r="T44" s="5"/>
      <c r="U44" s="5"/>
      <c r="V44" s="5"/>
      <c r="W44" s="11" t="s">
        <v>293</v>
      </c>
      <c r="X44" s="5"/>
      <c r="Y44" s="5"/>
      <c r="Z44" s="5"/>
      <c r="AA44" s="5"/>
      <c r="AB44" s="7" t="s">
        <v>290</v>
      </c>
      <c r="AC44" s="15" t="s">
        <v>290</v>
      </c>
      <c r="AD44" s="13" t="s">
        <v>1125</v>
      </c>
      <c r="AE44" s="5"/>
      <c r="AF44" s="5"/>
    </row>
    <row r="45" spans="2:32" ht="15.75" customHeight="1">
      <c r="B45" t="s">
        <v>294</v>
      </c>
      <c r="C45" t="s">
        <v>294</v>
      </c>
      <c r="G45" s="9" t="s">
        <v>295</v>
      </c>
      <c r="H45" s="10" t="s">
        <v>99</v>
      </c>
      <c r="R45" s="5" t="s">
        <v>296</v>
      </c>
      <c r="S45" s="5"/>
      <c r="T45" s="5"/>
      <c r="U45" s="5"/>
      <c r="V45" s="5"/>
      <c r="W45" s="11" t="s">
        <v>297</v>
      </c>
      <c r="X45" s="5"/>
      <c r="Y45" s="5"/>
      <c r="Z45" s="5"/>
      <c r="AA45" s="5"/>
      <c r="AB45" s="7" t="s">
        <v>294</v>
      </c>
      <c r="AC45" s="15" t="s">
        <v>294</v>
      </c>
      <c r="AD45" s="13" t="s">
        <v>1126</v>
      </c>
      <c r="AE45" s="5"/>
      <c r="AF45" s="5"/>
    </row>
    <row r="46" spans="2:32" ht="15.75" customHeight="1">
      <c r="B46" t="s">
        <v>298</v>
      </c>
      <c r="C46" t="s">
        <v>298</v>
      </c>
      <c r="G46" s="9" t="s">
        <v>299</v>
      </c>
      <c r="R46" s="5" t="s">
        <v>300</v>
      </c>
      <c r="S46" s="5"/>
      <c r="T46" s="5"/>
      <c r="U46" s="5"/>
      <c r="V46" s="5"/>
      <c r="W46" s="11" t="s">
        <v>301</v>
      </c>
      <c r="X46" s="5"/>
      <c r="Y46" s="5"/>
      <c r="Z46" s="5"/>
      <c r="AA46" s="5"/>
      <c r="AB46" s="7" t="s">
        <v>298</v>
      </c>
      <c r="AC46" s="15" t="s">
        <v>298</v>
      </c>
      <c r="AD46" s="13" t="s">
        <v>1127</v>
      </c>
      <c r="AE46" s="5"/>
      <c r="AF46" s="5"/>
    </row>
    <row r="47" spans="2:32" ht="15.75" customHeight="1">
      <c r="B47" t="s">
        <v>302</v>
      </c>
      <c r="C47" t="s">
        <v>302</v>
      </c>
      <c r="G47" s="9" t="s">
        <v>303</v>
      </c>
      <c r="R47" s="5" t="s">
        <v>304</v>
      </c>
      <c r="S47" s="5"/>
      <c r="T47" s="5"/>
      <c r="U47" s="5"/>
      <c r="V47" s="5"/>
      <c r="W47" s="11" t="s">
        <v>305</v>
      </c>
      <c r="X47" s="5"/>
      <c r="Y47" s="5"/>
      <c r="Z47" s="5"/>
      <c r="AA47" s="5"/>
      <c r="AB47" s="7" t="s">
        <v>302</v>
      </c>
      <c r="AC47" s="7" t="s">
        <v>302</v>
      </c>
      <c r="AD47" s="13" t="s">
        <v>1128</v>
      </c>
      <c r="AE47" s="5"/>
      <c r="AF47" s="5"/>
    </row>
    <row r="48" spans="2:32" ht="15.75" customHeight="1">
      <c r="B48" t="s">
        <v>306</v>
      </c>
      <c r="C48" t="s">
        <v>306</v>
      </c>
      <c r="G48" s="9" t="s">
        <v>307</v>
      </c>
      <c r="R48" s="5" t="s">
        <v>308</v>
      </c>
      <c r="S48" s="5"/>
      <c r="T48" s="5"/>
      <c r="U48" s="5"/>
      <c r="V48" s="5"/>
      <c r="W48" s="11" t="s">
        <v>309</v>
      </c>
      <c r="X48" s="5"/>
      <c r="Y48" s="5"/>
      <c r="Z48" s="5"/>
      <c r="AA48" s="5"/>
      <c r="AB48" s="7" t="s">
        <v>306</v>
      </c>
      <c r="AC48" s="15" t="s">
        <v>306</v>
      </c>
      <c r="AD48" s="13" t="s">
        <v>1129</v>
      </c>
      <c r="AE48" s="5"/>
      <c r="AF48" s="5"/>
    </row>
    <row r="49" spans="2:32" ht="15.75" customHeight="1">
      <c r="B49" t="s">
        <v>310</v>
      </c>
      <c r="C49" t="s">
        <v>310</v>
      </c>
      <c r="G49" s="9" t="s">
        <v>311</v>
      </c>
      <c r="R49" s="5" t="s">
        <v>312</v>
      </c>
      <c r="S49" s="5"/>
      <c r="T49" s="5"/>
      <c r="U49" s="5"/>
      <c r="V49" s="5"/>
      <c r="W49" s="11" t="s">
        <v>313</v>
      </c>
      <c r="X49" s="5"/>
      <c r="Y49" s="5"/>
      <c r="Z49" s="5"/>
      <c r="AA49" s="5"/>
      <c r="AB49" s="7" t="s">
        <v>310</v>
      </c>
      <c r="AC49" s="7" t="s">
        <v>310</v>
      </c>
      <c r="AD49" s="13" t="s">
        <v>1130</v>
      </c>
      <c r="AE49" s="5"/>
      <c r="AF49" s="5"/>
    </row>
    <row r="50" spans="2:32" ht="15.75" customHeight="1">
      <c r="B50" t="s">
        <v>314</v>
      </c>
      <c r="C50" t="s">
        <v>314</v>
      </c>
      <c r="G50" s="9" t="s">
        <v>315</v>
      </c>
      <c r="R50" s="5" t="s">
        <v>316</v>
      </c>
      <c r="S50" s="5"/>
      <c r="T50" s="5"/>
      <c r="U50" s="5"/>
      <c r="V50" s="5"/>
      <c r="W50" s="11" t="s">
        <v>317</v>
      </c>
      <c r="X50" s="5"/>
      <c r="Y50" s="5"/>
      <c r="Z50" s="5"/>
      <c r="AA50" s="5"/>
      <c r="AB50" s="7" t="s">
        <v>314</v>
      </c>
      <c r="AC50" s="15" t="s">
        <v>314</v>
      </c>
      <c r="AD50" s="13" t="s">
        <v>1131</v>
      </c>
      <c r="AE50" s="5"/>
      <c r="AF50" s="5"/>
    </row>
    <row r="51" spans="2:32" ht="15.75" customHeight="1">
      <c r="B51" t="s">
        <v>318</v>
      </c>
      <c r="C51" t="s">
        <v>318</v>
      </c>
      <c r="G51" s="9" t="s">
        <v>319</v>
      </c>
      <c r="R51" s="5" t="s">
        <v>320</v>
      </c>
      <c r="S51" s="5"/>
      <c r="T51" s="5"/>
      <c r="U51" s="5"/>
      <c r="V51" s="5"/>
      <c r="W51" s="11" t="s">
        <v>321</v>
      </c>
      <c r="X51" s="5"/>
      <c r="Y51" s="5"/>
      <c r="Z51" s="5"/>
      <c r="AA51" s="5"/>
      <c r="AB51" s="7" t="s">
        <v>318</v>
      </c>
      <c r="AC51" s="15" t="s">
        <v>318</v>
      </c>
      <c r="AD51" s="13" t="s">
        <v>321</v>
      </c>
      <c r="AE51" s="5"/>
      <c r="AF51" s="5"/>
    </row>
    <row r="52" spans="2:32" ht="15.75" customHeight="1">
      <c r="B52" t="s">
        <v>322</v>
      </c>
      <c r="C52" t="s">
        <v>322</v>
      </c>
      <c r="G52" s="9" t="s">
        <v>323</v>
      </c>
      <c r="R52" s="5" t="s">
        <v>44</v>
      </c>
      <c r="S52" s="5"/>
      <c r="T52" s="5"/>
      <c r="U52" s="5"/>
      <c r="V52" s="5"/>
      <c r="W52" s="11" t="s">
        <v>324</v>
      </c>
      <c r="X52" s="5"/>
      <c r="Y52" s="5"/>
      <c r="Z52" s="5"/>
      <c r="AA52" s="5"/>
      <c r="AB52" s="7" t="s">
        <v>322</v>
      </c>
      <c r="AC52" s="15" t="s">
        <v>322</v>
      </c>
      <c r="AD52" s="13" t="s">
        <v>324</v>
      </c>
      <c r="AE52" s="5"/>
      <c r="AF52" s="5"/>
    </row>
    <row r="53" spans="2:32" ht="15.75" customHeight="1">
      <c r="B53" t="s">
        <v>325</v>
      </c>
      <c r="C53" t="s">
        <v>325</v>
      </c>
      <c r="G53" s="9" t="s">
        <v>326</v>
      </c>
      <c r="R53" s="5" t="s">
        <v>327</v>
      </c>
      <c r="S53" s="5"/>
      <c r="T53" s="5"/>
      <c r="U53" s="5"/>
      <c r="V53" s="5"/>
      <c r="W53" s="11" t="s">
        <v>328</v>
      </c>
      <c r="X53" s="5"/>
      <c r="Y53" s="5"/>
      <c r="Z53" s="5"/>
      <c r="AA53" s="5"/>
      <c r="AB53" s="7" t="s">
        <v>325</v>
      </c>
      <c r="AC53" s="15" t="s">
        <v>325</v>
      </c>
      <c r="AD53" s="13" t="s">
        <v>1132</v>
      </c>
      <c r="AE53" s="5"/>
      <c r="AF53" s="5"/>
    </row>
    <row r="54" spans="2:32" ht="15.75" customHeight="1">
      <c r="B54" t="s">
        <v>329</v>
      </c>
      <c r="C54" t="s">
        <v>329</v>
      </c>
      <c r="G54" s="9" t="s">
        <v>330</v>
      </c>
      <c r="R54" s="5" t="s">
        <v>331</v>
      </c>
      <c r="S54" s="5"/>
      <c r="T54" s="5"/>
      <c r="U54" s="5"/>
      <c r="V54" s="5"/>
      <c r="W54" s="11" t="s">
        <v>332</v>
      </c>
      <c r="X54" s="5"/>
      <c r="Y54" s="5"/>
      <c r="Z54" s="5"/>
      <c r="AA54" s="5"/>
      <c r="AB54" s="7" t="s">
        <v>329</v>
      </c>
      <c r="AC54" s="15" t="s">
        <v>329</v>
      </c>
      <c r="AD54" s="13" t="s">
        <v>1133</v>
      </c>
      <c r="AE54" s="5"/>
      <c r="AF54" s="5"/>
    </row>
    <row r="55" spans="2:32" ht="15.75" customHeight="1">
      <c r="B55" t="s">
        <v>333</v>
      </c>
      <c r="C55" t="s">
        <v>333</v>
      </c>
      <c r="G55" s="9" t="s">
        <v>334</v>
      </c>
      <c r="R55" s="5" t="s">
        <v>335</v>
      </c>
      <c r="S55" s="5"/>
      <c r="T55" s="5"/>
      <c r="U55" s="5"/>
      <c r="V55" s="5"/>
      <c r="W55" s="11" t="s">
        <v>336</v>
      </c>
      <c r="X55" s="5"/>
      <c r="Y55" s="5"/>
      <c r="Z55" s="5"/>
      <c r="AA55" s="5"/>
      <c r="AB55" s="7" t="s">
        <v>333</v>
      </c>
      <c r="AC55" s="15" t="s">
        <v>333</v>
      </c>
      <c r="AD55" s="13" t="s">
        <v>1134</v>
      </c>
      <c r="AE55" s="5"/>
      <c r="AF55" s="5"/>
    </row>
    <row r="56" spans="2:32" ht="15.75" customHeight="1">
      <c r="B56" t="s">
        <v>337</v>
      </c>
      <c r="C56" t="s">
        <v>337</v>
      </c>
      <c r="G56" s="9" t="s">
        <v>338</v>
      </c>
      <c r="R56" s="5" t="s">
        <v>339</v>
      </c>
      <c r="S56" s="5"/>
      <c r="T56" s="5"/>
      <c r="U56" s="5"/>
      <c r="V56" s="5"/>
      <c r="W56" s="11" t="s">
        <v>340</v>
      </c>
      <c r="X56" s="5"/>
      <c r="Y56" s="5"/>
      <c r="Z56" s="5"/>
      <c r="AA56" s="5"/>
      <c r="AB56" s="7" t="s">
        <v>337</v>
      </c>
      <c r="AC56" s="15" t="s">
        <v>337</v>
      </c>
      <c r="AD56" s="13" t="s">
        <v>1135</v>
      </c>
      <c r="AE56" s="5"/>
      <c r="AF56" s="5"/>
    </row>
    <row r="57" spans="2:32" ht="15.75" customHeight="1">
      <c r="B57" t="s">
        <v>341</v>
      </c>
      <c r="C57" t="s">
        <v>341</v>
      </c>
      <c r="G57" s="9" t="s">
        <v>342</v>
      </c>
      <c r="R57" s="5" t="s">
        <v>343</v>
      </c>
      <c r="S57" s="5"/>
      <c r="T57" s="5"/>
      <c r="U57" s="5"/>
      <c r="V57" s="5"/>
      <c r="W57" s="11" t="s">
        <v>344</v>
      </c>
      <c r="X57" s="5"/>
      <c r="Y57" s="5"/>
      <c r="Z57" s="5"/>
      <c r="AA57" s="5"/>
      <c r="AB57" s="7" t="s">
        <v>341</v>
      </c>
      <c r="AC57" s="15" t="s">
        <v>341</v>
      </c>
      <c r="AD57" s="13" t="s">
        <v>1136</v>
      </c>
      <c r="AE57" s="5"/>
      <c r="AF57" s="5"/>
    </row>
    <row r="58" spans="2:32" ht="15.75" customHeight="1">
      <c r="B58" t="s">
        <v>345</v>
      </c>
      <c r="C58" t="s">
        <v>345</v>
      </c>
      <c r="G58" s="9" t="s">
        <v>346</v>
      </c>
      <c r="R58" s="5" t="s">
        <v>347</v>
      </c>
      <c r="S58" s="5"/>
      <c r="T58" s="5"/>
      <c r="U58" s="5"/>
      <c r="V58" s="5"/>
      <c r="W58" s="11" t="s">
        <v>348</v>
      </c>
      <c r="X58" s="5"/>
      <c r="Y58" s="5"/>
      <c r="Z58" s="5"/>
      <c r="AA58" s="5"/>
      <c r="AB58" s="7" t="s">
        <v>345</v>
      </c>
      <c r="AC58" s="15" t="s">
        <v>345</v>
      </c>
      <c r="AD58" s="13" t="s">
        <v>1137</v>
      </c>
      <c r="AE58" s="5"/>
      <c r="AF58" s="5"/>
    </row>
    <row r="59" spans="2:32" ht="15.75" customHeight="1">
      <c r="B59" t="s">
        <v>349</v>
      </c>
      <c r="C59" t="s">
        <v>349</v>
      </c>
      <c r="G59" s="9" t="s">
        <v>350</v>
      </c>
      <c r="R59" s="5" t="s">
        <v>351</v>
      </c>
      <c r="S59" s="5"/>
      <c r="T59" s="5"/>
      <c r="U59" s="5"/>
      <c r="V59" s="5"/>
      <c r="W59" s="11" t="s">
        <v>352</v>
      </c>
      <c r="X59" s="5"/>
      <c r="Y59" s="5"/>
      <c r="Z59" s="5"/>
      <c r="AA59" s="5"/>
      <c r="AB59" s="7" t="s">
        <v>349</v>
      </c>
      <c r="AC59" s="15" t="s">
        <v>349</v>
      </c>
      <c r="AD59" s="13" t="s">
        <v>1138</v>
      </c>
      <c r="AE59" s="5"/>
      <c r="AF59" s="5"/>
    </row>
    <row r="60" spans="2:32" ht="15.75" customHeight="1">
      <c r="B60" t="s">
        <v>353</v>
      </c>
      <c r="C60" t="s">
        <v>353</v>
      </c>
      <c r="G60" s="9" t="s">
        <v>354</v>
      </c>
      <c r="R60" s="5" t="s">
        <v>355</v>
      </c>
      <c r="S60" s="5"/>
      <c r="T60" s="5"/>
      <c r="U60" s="5"/>
      <c r="V60" s="5"/>
      <c r="W60" s="11" t="s">
        <v>356</v>
      </c>
      <c r="X60" s="5"/>
      <c r="Y60" s="5"/>
      <c r="Z60" s="5"/>
      <c r="AA60" s="5"/>
      <c r="AB60" s="7" t="s">
        <v>353</v>
      </c>
      <c r="AC60" s="15" t="s">
        <v>353</v>
      </c>
      <c r="AD60" s="13" t="s">
        <v>1139</v>
      </c>
      <c r="AE60" s="5"/>
      <c r="AF60" s="5"/>
    </row>
    <row r="61" spans="2:32" ht="15.75" customHeight="1">
      <c r="B61" t="s">
        <v>357</v>
      </c>
      <c r="C61" t="s">
        <v>357</v>
      </c>
      <c r="G61" s="9" t="s">
        <v>358</v>
      </c>
      <c r="R61" s="5" t="s">
        <v>359</v>
      </c>
      <c r="S61" s="5"/>
      <c r="T61" s="5"/>
      <c r="U61" s="5"/>
      <c r="V61" s="5"/>
      <c r="W61" s="11" t="s">
        <v>360</v>
      </c>
      <c r="X61" s="5"/>
      <c r="Y61" s="5"/>
      <c r="Z61" s="5"/>
      <c r="AA61" s="5"/>
      <c r="AB61" s="7" t="s">
        <v>357</v>
      </c>
      <c r="AC61" s="7" t="s">
        <v>357</v>
      </c>
      <c r="AD61" s="13" t="s">
        <v>1140</v>
      </c>
      <c r="AE61" s="5"/>
      <c r="AF61" s="5"/>
    </row>
    <row r="62" spans="2:32" ht="15.75" customHeight="1">
      <c r="B62" t="s">
        <v>361</v>
      </c>
      <c r="C62" t="s">
        <v>361</v>
      </c>
      <c r="G62" s="9" t="s">
        <v>362</v>
      </c>
      <c r="R62" s="5" t="s">
        <v>363</v>
      </c>
      <c r="S62" s="5"/>
      <c r="T62" s="5"/>
      <c r="U62" s="5"/>
      <c r="V62" s="5"/>
      <c r="W62" s="11" t="s">
        <v>364</v>
      </c>
      <c r="X62" s="5"/>
      <c r="Y62" s="5"/>
      <c r="Z62" s="5"/>
      <c r="AA62" s="5"/>
      <c r="AB62" s="7" t="s">
        <v>361</v>
      </c>
      <c r="AC62" s="7" t="s">
        <v>361</v>
      </c>
      <c r="AD62" s="13" t="s">
        <v>1141</v>
      </c>
      <c r="AE62" s="5"/>
      <c r="AF62" s="5"/>
    </row>
    <row r="63" spans="2:32" ht="15.75" customHeight="1">
      <c r="B63" t="s">
        <v>365</v>
      </c>
      <c r="C63" t="s">
        <v>365</v>
      </c>
      <c r="G63" s="9" t="s">
        <v>366</v>
      </c>
      <c r="R63" s="5" t="s">
        <v>367</v>
      </c>
      <c r="S63" s="5"/>
      <c r="T63" s="5"/>
      <c r="U63" s="5"/>
      <c r="V63" s="5"/>
      <c r="W63" s="11" t="s">
        <v>368</v>
      </c>
      <c r="X63" s="5"/>
      <c r="Y63" s="5"/>
      <c r="Z63" s="5"/>
      <c r="AA63" s="5"/>
      <c r="AB63" s="7" t="s">
        <v>365</v>
      </c>
      <c r="AC63" s="15" t="s">
        <v>365</v>
      </c>
      <c r="AD63" s="13" t="s">
        <v>1142</v>
      </c>
      <c r="AE63" s="5"/>
      <c r="AF63" s="5"/>
    </row>
    <row r="64" spans="2:32" ht="15.75" customHeight="1">
      <c r="B64" t="s">
        <v>369</v>
      </c>
      <c r="C64" t="s">
        <v>369</v>
      </c>
      <c r="G64" s="9" t="s">
        <v>370</v>
      </c>
      <c r="R64" s="5" t="s">
        <v>371</v>
      </c>
      <c r="S64" s="5"/>
      <c r="T64" s="5"/>
      <c r="U64" s="5"/>
      <c r="V64" s="5"/>
      <c r="W64" s="11" t="s">
        <v>372</v>
      </c>
      <c r="X64" s="5"/>
      <c r="Y64" s="5"/>
      <c r="Z64" s="5"/>
      <c r="AA64" s="5"/>
      <c r="AB64" s="7" t="s">
        <v>369</v>
      </c>
      <c r="AC64" s="7" t="s">
        <v>369</v>
      </c>
      <c r="AD64" s="13" t="s">
        <v>1143</v>
      </c>
      <c r="AE64" s="5"/>
      <c r="AF64" s="5"/>
    </row>
    <row r="65" spans="2:32" ht="15.75" customHeight="1">
      <c r="B65" t="s">
        <v>373</v>
      </c>
      <c r="C65" t="s">
        <v>373</v>
      </c>
      <c r="G65" s="9" t="s">
        <v>374</v>
      </c>
      <c r="R65" s="5" t="s">
        <v>375</v>
      </c>
      <c r="S65" s="5"/>
      <c r="T65" s="5"/>
      <c r="U65" s="5"/>
      <c r="V65" s="5"/>
      <c r="W65" s="11" t="s">
        <v>376</v>
      </c>
      <c r="X65" s="5"/>
      <c r="Y65" s="5"/>
      <c r="Z65" s="5"/>
      <c r="AA65" s="5"/>
      <c r="AB65" s="7" t="s">
        <v>373</v>
      </c>
      <c r="AC65" s="7" t="s">
        <v>373</v>
      </c>
      <c r="AD65" s="13" t="s">
        <v>1144</v>
      </c>
      <c r="AE65" s="5"/>
      <c r="AF65" s="5"/>
    </row>
    <row r="66" spans="2:32" ht="15.75" customHeight="1">
      <c r="B66" t="s">
        <v>377</v>
      </c>
      <c r="C66" t="s">
        <v>377</v>
      </c>
      <c r="G66" s="9" t="s">
        <v>378</v>
      </c>
      <c r="R66" s="5" t="s">
        <v>379</v>
      </c>
      <c r="S66" s="5"/>
      <c r="T66" s="5"/>
      <c r="U66" s="5"/>
      <c r="V66" s="5"/>
      <c r="W66" s="11" t="s">
        <v>380</v>
      </c>
      <c r="X66" s="5"/>
      <c r="Y66" s="5"/>
      <c r="Z66" s="5"/>
      <c r="AA66" s="5"/>
      <c r="AB66" s="7" t="s">
        <v>377</v>
      </c>
      <c r="AC66" s="15" t="s">
        <v>377</v>
      </c>
      <c r="AD66" s="13" t="s">
        <v>1145</v>
      </c>
      <c r="AE66" s="5"/>
      <c r="AF66" s="5"/>
    </row>
    <row r="67" spans="2:32" ht="15.75" customHeight="1">
      <c r="B67" t="s">
        <v>381</v>
      </c>
      <c r="C67" t="s">
        <v>381</v>
      </c>
      <c r="G67" s="9" t="s">
        <v>382</v>
      </c>
      <c r="R67" s="5" t="s">
        <v>383</v>
      </c>
      <c r="S67" s="5"/>
      <c r="T67" s="5"/>
      <c r="U67" s="5"/>
      <c r="V67" s="5"/>
      <c r="W67" s="11" t="s">
        <v>384</v>
      </c>
      <c r="X67" s="5"/>
      <c r="Y67" s="5"/>
      <c r="Z67" s="5"/>
      <c r="AA67" s="5"/>
      <c r="AB67" s="7" t="s">
        <v>381</v>
      </c>
      <c r="AC67" s="15" t="s">
        <v>381</v>
      </c>
      <c r="AD67" s="13" t="s">
        <v>1146</v>
      </c>
      <c r="AE67" s="5"/>
      <c r="AF67" s="5"/>
    </row>
    <row r="68" spans="2:32" ht="15.75" customHeight="1">
      <c r="B68" t="s">
        <v>385</v>
      </c>
      <c r="C68" t="s">
        <v>385</v>
      </c>
      <c r="G68" s="9" t="s">
        <v>386</v>
      </c>
      <c r="R68" s="5" t="s">
        <v>387</v>
      </c>
      <c r="S68" s="5"/>
      <c r="T68" s="5"/>
      <c r="U68" s="5"/>
      <c r="V68" s="5"/>
      <c r="W68" s="11" t="s">
        <v>388</v>
      </c>
      <c r="X68" s="5"/>
      <c r="Y68" s="5"/>
      <c r="Z68" s="5"/>
      <c r="AA68" s="5"/>
      <c r="AB68" s="7" t="s">
        <v>385</v>
      </c>
      <c r="AC68" s="15" t="s">
        <v>385</v>
      </c>
      <c r="AD68" s="13" t="s">
        <v>1147</v>
      </c>
      <c r="AE68" s="5"/>
      <c r="AF68" s="5"/>
    </row>
    <row r="69" spans="2:32" ht="15.75" customHeight="1">
      <c r="B69" t="s">
        <v>389</v>
      </c>
      <c r="C69" t="s">
        <v>389</v>
      </c>
      <c r="G69" s="9" t="s">
        <v>390</v>
      </c>
      <c r="R69" s="5" t="s">
        <v>391</v>
      </c>
      <c r="S69" s="5"/>
      <c r="T69" s="5"/>
      <c r="U69" s="5"/>
      <c r="V69" s="5"/>
      <c r="W69" s="11" t="s">
        <v>392</v>
      </c>
      <c r="X69" s="5"/>
      <c r="Y69" s="5"/>
      <c r="Z69" s="5"/>
      <c r="AA69" s="5"/>
      <c r="AB69" s="7" t="s">
        <v>389</v>
      </c>
      <c r="AC69" s="15" t="s">
        <v>389</v>
      </c>
      <c r="AD69" s="13" t="s">
        <v>392</v>
      </c>
      <c r="AE69" s="5"/>
      <c r="AF69" s="5"/>
    </row>
    <row r="70" spans="2:32" ht="15.75" customHeight="1">
      <c r="B70" t="s">
        <v>394</v>
      </c>
      <c r="C70" t="s">
        <v>394</v>
      </c>
      <c r="G70" s="9" t="s">
        <v>395</v>
      </c>
      <c r="R70" s="5" t="s">
        <v>396</v>
      </c>
      <c r="S70" s="5"/>
      <c r="T70" s="5"/>
      <c r="U70" s="5"/>
      <c r="V70" s="5"/>
      <c r="W70" s="11" t="s">
        <v>397</v>
      </c>
      <c r="X70" s="5"/>
      <c r="Y70" s="5"/>
      <c r="Z70" s="5"/>
      <c r="AA70" s="5"/>
      <c r="AB70" s="7" t="s">
        <v>394</v>
      </c>
      <c r="AC70" s="15" t="s">
        <v>394</v>
      </c>
      <c r="AD70" s="13" t="s">
        <v>397</v>
      </c>
      <c r="AE70" s="5"/>
      <c r="AF70" s="5"/>
    </row>
    <row r="71" spans="2:32" ht="15.75" customHeight="1">
      <c r="B71" t="s">
        <v>398</v>
      </c>
      <c r="C71" t="s">
        <v>398</v>
      </c>
      <c r="G71" s="9" t="s">
        <v>399</v>
      </c>
      <c r="R71" s="5" t="s">
        <v>400</v>
      </c>
      <c r="S71" s="5"/>
      <c r="T71" s="5"/>
      <c r="U71" s="5"/>
      <c r="V71" s="5"/>
      <c r="W71" s="11" t="s">
        <v>401</v>
      </c>
      <c r="X71" s="5"/>
      <c r="Y71" s="5"/>
      <c r="Z71" s="5"/>
      <c r="AA71" s="5"/>
      <c r="AB71" s="7" t="s">
        <v>398</v>
      </c>
      <c r="AC71" s="15" t="s">
        <v>398</v>
      </c>
      <c r="AD71" s="13" t="s">
        <v>401</v>
      </c>
      <c r="AE71" s="5"/>
      <c r="AF71" s="5"/>
    </row>
    <row r="72" spans="2:32" ht="15.75" customHeight="1">
      <c r="B72" t="s">
        <v>403</v>
      </c>
      <c r="C72" t="s">
        <v>403</v>
      </c>
      <c r="G72" s="9" t="s">
        <v>404</v>
      </c>
      <c r="R72" s="5" t="s">
        <v>405</v>
      </c>
      <c r="S72" s="5"/>
      <c r="T72" s="5"/>
      <c r="U72" s="5"/>
      <c r="V72" s="5"/>
      <c r="W72" s="11" t="s">
        <v>406</v>
      </c>
      <c r="X72" s="5"/>
      <c r="Y72" s="5"/>
      <c r="Z72" s="5"/>
      <c r="AA72" s="5"/>
      <c r="AB72" s="7" t="s">
        <v>403</v>
      </c>
      <c r="AC72" s="15" t="s">
        <v>403</v>
      </c>
      <c r="AD72" s="13" t="s">
        <v>406</v>
      </c>
      <c r="AE72" s="5"/>
      <c r="AF72" s="5"/>
    </row>
    <row r="73" spans="2:32" ht="15.75" customHeight="1">
      <c r="B73" t="s">
        <v>407</v>
      </c>
      <c r="C73" t="s">
        <v>407</v>
      </c>
      <c r="G73" s="9" t="s">
        <v>408</v>
      </c>
      <c r="R73" s="5" t="s">
        <v>409</v>
      </c>
      <c r="S73" s="5"/>
      <c r="T73" s="5"/>
      <c r="U73" s="5"/>
      <c r="V73" s="5"/>
      <c r="W73" s="11" t="s">
        <v>410</v>
      </c>
      <c r="X73" s="5"/>
      <c r="Y73" s="5"/>
      <c r="Z73" s="5"/>
      <c r="AA73" s="5"/>
      <c r="AB73" s="7" t="s">
        <v>407</v>
      </c>
      <c r="AC73" s="15" t="s">
        <v>407</v>
      </c>
      <c r="AD73" s="13" t="s">
        <v>410</v>
      </c>
      <c r="AE73" s="5"/>
      <c r="AF73" s="5"/>
    </row>
    <row r="74" spans="2:32" ht="15.75" customHeight="1">
      <c r="B74" t="s">
        <v>411</v>
      </c>
      <c r="C74" t="s">
        <v>411</v>
      </c>
      <c r="G74" s="9" t="s">
        <v>412</v>
      </c>
      <c r="R74" s="5" t="s">
        <v>413</v>
      </c>
      <c r="S74" s="5"/>
      <c r="T74" s="5"/>
      <c r="U74" s="5"/>
      <c r="V74" s="5"/>
      <c r="W74" s="11" t="s">
        <v>414</v>
      </c>
      <c r="X74" s="5"/>
      <c r="Y74" s="5"/>
      <c r="Z74" s="5"/>
      <c r="AA74" s="5"/>
      <c r="AB74" s="7" t="s">
        <v>411</v>
      </c>
      <c r="AC74" s="7" t="s">
        <v>411</v>
      </c>
      <c r="AD74" s="13" t="s">
        <v>414</v>
      </c>
      <c r="AE74" s="5"/>
      <c r="AF74" s="5"/>
    </row>
    <row r="75" spans="2:32" ht="15.75" customHeight="1">
      <c r="B75" t="s">
        <v>415</v>
      </c>
      <c r="C75" t="s">
        <v>415</v>
      </c>
      <c r="G75" s="9" t="s">
        <v>416</v>
      </c>
      <c r="R75" s="5" t="s">
        <v>417</v>
      </c>
      <c r="S75" s="5"/>
      <c r="T75" s="5"/>
      <c r="U75" s="5"/>
      <c r="V75" s="5"/>
      <c r="W75" s="11" t="s">
        <v>418</v>
      </c>
      <c r="X75" s="5"/>
      <c r="Y75" s="5"/>
      <c r="Z75" s="5"/>
      <c r="AA75" s="5"/>
      <c r="AB75" s="7" t="s">
        <v>415</v>
      </c>
      <c r="AC75" s="15" t="s">
        <v>415</v>
      </c>
      <c r="AD75" s="13" t="s">
        <v>418</v>
      </c>
      <c r="AE75" s="5"/>
      <c r="AF75" s="5"/>
    </row>
    <row r="76" spans="2:32" ht="15.75" customHeight="1">
      <c r="B76" t="s">
        <v>419</v>
      </c>
      <c r="C76" t="s">
        <v>419</v>
      </c>
      <c r="G76" s="9" t="s">
        <v>420</v>
      </c>
      <c r="R76" s="5" t="s">
        <v>421</v>
      </c>
      <c r="S76" s="5"/>
      <c r="T76" s="5"/>
      <c r="U76" s="5"/>
      <c r="V76" s="5"/>
      <c r="W76" s="11" t="s">
        <v>422</v>
      </c>
      <c r="X76" s="5"/>
      <c r="Y76" s="5"/>
      <c r="Z76" s="5"/>
      <c r="AA76" s="5"/>
      <c r="AB76" s="7" t="s">
        <v>419</v>
      </c>
      <c r="AC76" s="15" t="s">
        <v>419</v>
      </c>
      <c r="AD76" s="13" t="s">
        <v>422</v>
      </c>
      <c r="AE76" s="5"/>
      <c r="AF76" s="5"/>
    </row>
    <row r="77" spans="2:32" ht="15.75" customHeight="1">
      <c r="B77" t="s">
        <v>423</v>
      </c>
      <c r="C77" t="s">
        <v>423</v>
      </c>
      <c r="G77" s="9" t="s">
        <v>424</v>
      </c>
      <c r="R77" s="5" t="s">
        <v>425</v>
      </c>
      <c r="S77" s="5"/>
      <c r="T77" s="5"/>
      <c r="U77" s="5"/>
      <c r="V77" s="5"/>
      <c r="W77" s="11" t="s">
        <v>426</v>
      </c>
      <c r="X77" s="5"/>
      <c r="Y77" s="5"/>
      <c r="Z77" s="5"/>
      <c r="AA77" s="5"/>
      <c r="AB77" s="7" t="s">
        <v>423</v>
      </c>
      <c r="AC77" s="15" t="s">
        <v>423</v>
      </c>
      <c r="AD77" s="13" t="s">
        <v>426</v>
      </c>
      <c r="AE77" s="5"/>
      <c r="AF77" s="5"/>
    </row>
    <row r="78" spans="2:32" ht="15.75" customHeight="1">
      <c r="B78" t="s">
        <v>427</v>
      </c>
      <c r="C78" t="s">
        <v>427</v>
      </c>
      <c r="G78" s="9" t="s">
        <v>428</v>
      </c>
      <c r="R78" s="5" t="s">
        <v>429</v>
      </c>
      <c r="S78" s="5"/>
      <c r="T78" s="5"/>
      <c r="U78" s="5"/>
      <c r="V78" s="5"/>
      <c r="W78" s="11" t="s">
        <v>430</v>
      </c>
      <c r="X78" s="5"/>
      <c r="Y78" s="5"/>
      <c r="Z78" s="5"/>
      <c r="AA78" s="5"/>
      <c r="AB78" s="7" t="s">
        <v>427</v>
      </c>
      <c r="AC78" s="15" t="s">
        <v>427</v>
      </c>
      <c r="AD78" s="25" t="s">
        <v>430</v>
      </c>
      <c r="AE78" s="5"/>
      <c r="AF78" s="5"/>
    </row>
    <row r="79" spans="2:32" ht="15.75" customHeight="1">
      <c r="B79" t="s">
        <v>431</v>
      </c>
      <c r="C79" t="s">
        <v>431</v>
      </c>
      <c r="G79" s="9" t="s">
        <v>432</v>
      </c>
      <c r="R79" s="5" t="s">
        <v>433</v>
      </c>
      <c r="S79" s="5"/>
      <c r="T79" s="5"/>
      <c r="U79" s="5"/>
      <c r="V79" s="5"/>
      <c r="W79" s="11" t="s">
        <v>434</v>
      </c>
      <c r="X79" s="5"/>
      <c r="Y79" s="5"/>
      <c r="Z79" s="5"/>
      <c r="AA79" s="5"/>
      <c r="AB79" s="7" t="s">
        <v>431</v>
      </c>
      <c r="AC79" s="15" t="s">
        <v>431</v>
      </c>
      <c r="AD79" s="13" t="s">
        <v>434</v>
      </c>
      <c r="AE79" s="5"/>
      <c r="AF79" s="5"/>
    </row>
    <row r="80" spans="2:32" ht="15.75" customHeight="1">
      <c r="B80" t="s">
        <v>435</v>
      </c>
      <c r="C80" t="s">
        <v>435</v>
      </c>
      <c r="G80" s="9" t="s">
        <v>436</v>
      </c>
      <c r="W80" s="11" t="s">
        <v>437</v>
      </c>
      <c r="AB80" s="7" t="s">
        <v>435</v>
      </c>
      <c r="AC80" s="7" t="s">
        <v>435</v>
      </c>
      <c r="AD80" s="13" t="s">
        <v>437</v>
      </c>
    </row>
    <row r="81" spans="2:30" ht="15.75" customHeight="1">
      <c r="B81" t="s">
        <v>438</v>
      </c>
      <c r="C81" t="s">
        <v>438</v>
      </c>
      <c r="G81" s="9" t="s">
        <v>439</v>
      </c>
      <c r="W81" s="11" t="s">
        <v>440</v>
      </c>
      <c r="AB81" s="7" t="s">
        <v>438</v>
      </c>
      <c r="AC81" s="15" t="s">
        <v>438</v>
      </c>
      <c r="AD81" s="13" t="s">
        <v>440</v>
      </c>
    </row>
    <row r="82" spans="2:30" ht="15.75" customHeight="1">
      <c r="B82" t="s">
        <v>441</v>
      </c>
      <c r="C82" t="s">
        <v>441</v>
      </c>
      <c r="G82" s="9" t="s">
        <v>442</v>
      </c>
      <c r="W82" s="11" t="s">
        <v>443</v>
      </c>
      <c r="AB82" s="7" t="s">
        <v>441</v>
      </c>
      <c r="AC82" s="15" t="s">
        <v>441</v>
      </c>
      <c r="AD82" s="13" t="s">
        <v>443</v>
      </c>
    </row>
    <row r="83" spans="2:30" ht="15.75" customHeight="1">
      <c r="B83" t="s">
        <v>444</v>
      </c>
      <c r="C83" t="s">
        <v>444</v>
      </c>
      <c r="G83" s="9" t="s">
        <v>445</v>
      </c>
      <c r="W83" s="11" t="s">
        <v>446</v>
      </c>
      <c r="AB83" s="7" t="s">
        <v>444</v>
      </c>
      <c r="AC83" s="15" t="s">
        <v>444</v>
      </c>
      <c r="AD83" s="13" t="s">
        <v>446</v>
      </c>
    </row>
    <row r="84" spans="2:30" ht="15.75" customHeight="1">
      <c r="B84" t="s">
        <v>447</v>
      </c>
      <c r="C84" t="s">
        <v>447</v>
      </c>
      <c r="G84" s="9" t="s">
        <v>448</v>
      </c>
      <c r="W84" s="11" t="s">
        <v>449</v>
      </c>
      <c r="AB84" s="7" t="s">
        <v>447</v>
      </c>
      <c r="AC84" s="15" t="s">
        <v>447</v>
      </c>
      <c r="AD84" s="13" t="s">
        <v>449</v>
      </c>
    </row>
    <row r="85" spans="2:30" ht="15.75" customHeight="1">
      <c r="B85" t="s">
        <v>450</v>
      </c>
      <c r="C85" t="s">
        <v>450</v>
      </c>
      <c r="G85" s="9" t="s">
        <v>451</v>
      </c>
      <c r="W85" s="11" t="s">
        <v>452</v>
      </c>
      <c r="AB85" s="7" t="s">
        <v>450</v>
      </c>
      <c r="AC85" s="15" t="s">
        <v>450</v>
      </c>
      <c r="AD85" s="13" t="s">
        <v>452</v>
      </c>
    </row>
    <row r="86" spans="2:30" ht="15.75" customHeight="1">
      <c r="B86" t="s">
        <v>453</v>
      </c>
      <c r="C86" t="s">
        <v>453</v>
      </c>
      <c r="G86" s="9" t="s">
        <v>454</v>
      </c>
      <c r="W86" s="11" t="s">
        <v>455</v>
      </c>
      <c r="AB86" s="7" t="s">
        <v>453</v>
      </c>
      <c r="AC86" s="15" t="s">
        <v>453</v>
      </c>
      <c r="AD86" s="13" t="s">
        <v>455</v>
      </c>
    </row>
    <row r="87" spans="2:30" ht="15.75" customHeight="1">
      <c r="B87" t="s">
        <v>456</v>
      </c>
      <c r="C87" t="s">
        <v>456</v>
      </c>
      <c r="G87" s="9" t="s">
        <v>457</v>
      </c>
      <c r="W87" s="11" t="s">
        <v>458</v>
      </c>
      <c r="AB87" s="7" t="s">
        <v>456</v>
      </c>
      <c r="AC87" s="15" t="s">
        <v>456</v>
      </c>
      <c r="AD87" s="13" t="s">
        <v>458</v>
      </c>
    </row>
    <row r="88" spans="2:30" ht="15.75" customHeight="1">
      <c r="B88" t="s">
        <v>459</v>
      </c>
      <c r="C88" t="s">
        <v>459</v>
      </c>
      <c r="G88" s="9" t="s">
        <v>460</v>
      </c>
      <c r="W88" s="11" t="s">
        <v>461</v>
      </c>
      <c r="AB88" s="7" t="s">
        <v>459</v>
      </c>
      <c r="AC88" s="15" t="s">
        <v>459</v>
      </c>
      <c r="AD88" s="13" t="s">
        <v>461</v>
      </c>
    </row>
    <row r="89" spans="2:30" ht="15.75" customHeight="1">
      <c r="B89" t="s">
        <v>462</v>
      </c>
      <c r="C89" t="s">
        <v>462</v>
      </c>
      <c r="G89" s="9" t="s">
        <v>463</v>
      </c>
      <c r="W89" s="11" t="s">
        <v>464</v>
      </c>
      <c r="AB89" s="7" t="s">
        <v>462</v>
      </c>
      <c r="AC89" s="15" t="s">
        <v>462</v>
      </c>
      <c r="AD89" s="13" t="s">
        <v>464</v>
      </c>
    </row>
    <row r="90" spans="2:30" ht="15.75" customHeight="1">
      <c r="B90" t="s">
        <v>465</v>
      </c>
      <c r="C90" t="s">
        <v>465</v>
      </c>
      <c r="G90" s="9" t="s">
        <v>466</v>
      </c>
      <c r="W90" s="11" t="s">
        <v>467</v>
      </c>
      <c r="AB90" s="7" t="s">
        <v>465</v>
      </c>
      <c r="AC90" s="15" t="s">
        <v>465</v>
      </c>
      <c r="AD90" s="13" t="s">
        <v>467</v>
      </c>
    </row>
    <row r="91" spans="2:30" ht="15.75" customHeight="1">
      <c r="B91" t="s">
        <v>468</v>
      </c>
      <c r="C91" t="s">
        <v>468</v>
      </c>
      <c r="G91" s="9" t="s">
        <v>469</v>
      </c>
      <c r="W91" s="11" t="s">
        <v>470</v>
      </c>
      <c r="AB91" s="7" t="s">
        <v>468</v>
      </c>
      <c r="AC91" s="15" t="s">
        <v>468</v>
      </c>
      <c r="AD91" s="25" t="s">
        <v>470</v>
      </c>
    </row>
    <row r="92" spans="2:30" ht="15.75" customHeight="1">
      <c r="B92" t="s">
        <v>471</v>
      </c>
      <c r="C92" t="s">
        <v>471</v>
      </c>
      <c r="G92" s="9" t="s">
        <v>472</v>
      </c>
      <c r="W92" s="11" t="s">
        <v>473</v>
      </c>
      <c r="AB92" s="7" t="s">
        <v>471</v>
      </c>
      <c r="AC92" s="15" t="s">
        <v>471</v>
      </c>
      <c r="AD92" s="13" t="s">
        <v>473</v>
      </c>
    </row>
    <row r="93" spans="2:30" ht="15.75" customHeight="1">
      <c r="B93" t="s">
        <v>474</v>
      </c>
      <c r="C93" t="s">
        <v>474</v>
      </c>
      <c r="G93" s="9" t="s">
        <v>475</v>
      </c>
      <c r="W93" s="11" t="s">
        <v>476</v>
      </c>
      <c r="AB93" s="7" t="s">
        <v>474</v>
      </c>
      <c r="AC93" s="15" t="s">
        <v>474</v>
      </c>
      <c r="AD93" s="13" t="s">
        <v>476</v>
      </c>
    </row>
    <row r="94" spans="2:30" ht="15.75" customHeight="1">
      <c r="B94" t="s">
        <v>477</v>
      </c>
      <c r="C94" t="s">
        <v>477</v>
      </c>
      <c r="G94" s="9" t="s">
        <v>478</v>
      </c>
      <c r="W94" s="11" t="s">
        <v>479</v>
      </c>
      <c r="AB94" s="7" t="s">
        <v>477</v>
      </c>
      <c r="AC94" s="15" t="s">
        <v>477</v>
      </c>
      <c r="AD94" s="13" t="s">
        <v>479</v>
      </c>
    </row>
    <row r="95" spans="2:30" ht="15.75" customHeight="1">
      <c r="B95" t="s">
        <v>480</v>
      </c>
      <c r="C95" t="s">
        <v>480</v>
      </c>
      <c r="G95" s="9" t="s">
        <v>481</v>
      </c>
      <c r="W95" s="11" t="s">
        <v>482</v>
      </c>
      <c r="AB95" s="7" t="s">
        <v>480</v>
      </c>
      <c r="AC95" s="15" t="s">
        <v>480</v>
      </c>
      <c r="AD95" s="13" t="s">
        <v>482</v>
      </c>
    </row>
    <row r="96" spans="2:30" ht="15.75" customHeight="1">
      <c r="B96" t="s">
        <v>483</v>
      </c>
      <c r="C96" t="s">
        <v>483</v>
      </c>
      <c r="G96" s="9" t="s">
        <v>484</v>
      </c>
      <c r="W96" s="11" t="s">
        <v>485</v>
      </c>
      <c r="AB96" s="7" t="s">
        <v>483</v>
      </c>
      <c r="AC96" s="15" t="s">
        <v>483</v>
      </c>
      <c r="AD96" s="13" t="s">
        <v>485</v>
      </c>
    </row>
    <row r="97" spans="2:30" ht="15.75" customHeight="1">
      <c r="B97" t="s">
        <v>486</v>
      </c>
      <c r="C97" t="s">
        <v>486</v>
      </c>
      <c r="G97" s="9" t="s">
        <v>487</v>
      </c>
      <c r="W97" s="11" t="s">
        <v>488</v>
      </c>
      <c r="AB97" s="7" t="s">
        <v>486</v>
      </c>
      <c r="AC97" s="7" t="s">
        <v>486</v>
      </c>
      <c r="AD97" s="13" t="s">
        <v>488</v>
      </c>
    </row>
    <row r="98" spans="2:30" ht="15.75" customHeight="1">
      <c r="B98" t="s">
        <v>489</v>
      </c>
      <c r="C98" t="s">
        <v>489</v>
      </c>
      <c r="G98" s="9" t="s">
        <v>490</v>
      </c>
      <c r="W98" s="11" t="s">
        <v>491</v>
      </c>
      <c r="AB98" s="7" t="s">
        <v>489</v>
      </c>
      <c r="AC98" s="7" t="s">
        <v>489</v>
      </c>
      <c r="AD98" s="13" t="s">
        <v>491</v>
      </c>
    </row>
    <row r="99" spans="2:30" ht="15.75" customHeight="1">
      <c r="B99" t="s">
        <v>492</v>
      </c>
      <c r="C99" t="s">
        <v>492</v>
      </c>
      <c r="G99" s="9" t="s">
        <v>493</v>
      </c>
      <c r="W99" s="11" t="s">
        <v>494</v>
      </c>
      <c r="AB99" s="7" t="s">
        <v>492</v>
      </c>
      <c r="AC99" s="15" t="s">
        <v>492</v>
      </c>
      <c r="AD99" s="13" t="s">
        <v>494</v>
      </c>
    </row>
    <row r="100" spans="2:30" ht="15.75" customHeight="1">
      <c r="B100" t="s">
        <v>495</v>
      </c>
      <c r="C100" t="s">
        <v>495</v>
      </c>
      <c r="G100" s="9" t="s">
        <v>496</v>
      </c>
      <c r="W100" s="11" t="s">
        <v>497</v>
      </c>
      <c r="AB100" s="7" t="s">
        <v>495</v>
      </c>
      <c r="AC100" s="7" t="s">
        <v>495</v>
      </c>
      <c r="AD100" s="13" t="s">
        <v>497</v>
      </c>
    </row>
    <row r="101" spans="2:30" ht="15.75" customHeight="1">
      <c r="B101" t="s">
        <v>498</v>
      </c>
      <c r="C101" t="s">
        <v>498</v>
      </c>
      <c r="G101" s="9" t="s">
        <v>499</v>
      </c>
      <c r="W101" s="11" t="s">
        <v>500</v>
      </c>
      <c r="AB101" s="7" t="s">
        <v>498</v>
      </c>
      <c r="AC101" s="15" t="s">
        <v>498</v>
      </c>
      <c r="AD101" s="13" t="s">
        <v>500</v>
      </c>
    </row>
    <row r="102" spans="2:30" ht="15.75" customHeight="1">
      <c r="B102" t="s">
        <v>501</v>
      </c>
      <c r="C102" t="s">
        <v>501</v>
      </c>
      <c r="G102" s="9" t="s">
        <v>502</v>
      </c>
      <c r="W102" s="11" t="s">
        <v>503</v>
      </c>
      <c r="AB102" s="7" t="s">
        <v>501</v>
      </c>
      <c r="AC102" s="15" t="s">
        <v>501</v>
      </c>
      <c r="AD102" s="13" t="s">
        <v>503</v>
      </c>
    </row>
    <row r="103" spans="2:30" ht="15.75" customHeight="1">
      <c r="B103" t="s">
        <v>504</v>
      </c>
      <c r="C103" t="s">
        <v>504</v>
      </c>
      <c r="G103" s="9" t="s">
        <v>505</v>
      </c>
      <c r="W103" s="11" t="s">
        <v>506</v>
      </c>
      <c r="AB103" s="7" t="s">
        <v>504</v>
      </c>
      <c r="AC103" s="15" t="s">
        <v>504</v>
      </c>
      <c r="AD103" s="13" t="s">
        <v>506</v>
      </c>
    </row>
    <row r="104" spans="2:30" ht="15.75" customHeight="1">
      <c r="B104" t="s">
        <v>507</v>
      </c>
      <c r="C104" t="s">
        <v>507</v>
      </c>
      <c r="G104" s="9" t="s">
        <v>508</v>
      </c>
      <c r="W104" s="11" t="s">
        <v>509</v>
      </c>
      <c r="AB104" s="7" t="s">
        <v>507</v>
      </c>
      <c r="AC104" s="15" t="s">
        <v>507</v>
      </c>
      <c r="AD104" s="13" t="s">
        <v>509</v>
      </c>
    </row>
    <row r="105" spans="2:30" ht="15.75" customHeight="1">
      <c r="B105" t="s">
        <v>510</v>
      </c>
      <c r="C105" t="s">
        <v>511</v>
      </c>
      <c r="G105" s="9" t="s">
        <v>512</v>
      </c>
      <c r="W105" s="11" t="s">
        <v>513</v>
      </c>
      <c r="AB105" s="7" t="s">
        <v>510</v>
      </c>
      <c r="AC105" s="15" t="s">
        <v>511</v>
      </c>
      <c r="AD105" s="13" t="s">
        <v>513</v>
      </c>
    </row>
    <row r="106" spans="2:30" ht="15.75" customHeight="1">
      <c r="B106" t="s">
        <v>514</v>
      </c>
      <c r="C106" t="s">
        <v>515</v>
      </c>
      <c r="G106" s="9" t="s">
        <v>516</v>
      </c>
      <c r="W106" s="11" t="s">
        <v>517</v>
      </c>
      <c r="AB106" s="7" t="s">
        <v>514</v>
      </c>
      <c r="AC106" s="15" t="s">
        <v>515</v>
      </c>
      <c r="AD106" s="13" t="s">
        <v>517</v>
      </c>
    </row>
    <row r="107" spans="2:30" ht="15.75" customHeight="1">
      <c r="B107" t="s">
        <v>518</v>
      </c>
      <c r="C107" t="s">
        <v>510</v>
      </c>
      <c r="G107" s="9" t="s">
        <v>519</v>
      </c>
      <c r="W107" s="11" t="s">
        <v>520</v>
      </c>
      <c r="AB107" s="7" t="s">
        <v>518</v>
      </c>
      <c r="AC107" s="15" t="s">
        <v>510</v>
      </c>
      <c r="AD107" s="13" t="s">
        <v>520</v>
      </c>
    </row>
    <row r="108" spans="2:30" ht="15.75" customHeight="1">
      <c r="B108" t="s">
        <v>521</v>
      </c>
      <c r="C108" t="s">
        <v>514</v>
      </c>
      <c r="G108" s="9" t="s">
        <v>522</v>
      </c>
      <c r="W108" s="11" t="s">
        <v>523</v>
      </c>
      <c r="AB108" s="7" t="s">
        <v>521</v>
      </c>
      <c r="AC108" s="15" t="s">
        <v>514</v>
      </c>
      <c r="AD108" s="13" t="s">
        <v>523</v>
      </c>
    </row>
    <row r="109" spans="2:30" ht="15.75" customHeight="1">
      <c r="B109" t="s">
        <v>524</v>
      </c>
      <c r="C109" t="s">
        <v>518</v>
      </c>
      <c r="G109" s="9" t="s">
        <v>525</v>
      </c>
      <c r="W109" s="11" t="s">
        <v>526</v>
      </c>
      <c r="AB109" s="7" t="s">
        <v>524</v>
      </c>
      <c r="AC109" s="15" t="s">
        <v>518</v>
      </c>
      <c r="AD109" s="13" t="s">
        <v>526</v>
      </c>
    </row>
    <row r="110" spans="2:30" ht="15.75" customHeight="1">
      <c r="B110" t="s">
        <v>527</v>
      </c>
      <c r="C110" t="s">
        <v>521</v>
      </c>
      <c r="G110" s="9" t="s">
        <v>528</v>
      </c>
      <c r="W110" s="11" t="s">
        <v>529</v>
      </c>
      <c r="AB110" s="7" t="s">
        <v>527</v>
      </c>
      <c r="AC110" s="15" t="s">
        <v>521</v>
      </c>
      <c r="AD110" s="13" t="s">
        <v>529</v>
      </c>
    </row>
    <row r="111" spans="2:30" ht="15.75" customHeight="1">
      <c r="B111" t="s">
        <v>530</v>
      </c>
      <c r="C111" t="s">
        <v>524</v>
      </c>
      <c r="G111" s="9" t="s">
        <v>531</v>
      </c>
      <c r="W111" s="11" t="s">
        <v>532</v>
      </c>
      <c r="AB111" s="7" t="s">
        <v>530</v>
      </c>
      <c r="AC111" s="15" t="s">
        <v>524</v>
      </c>
      <c r="AD111" s="13" t="s">
        <v>532</v>
      </c>
    </row>
    <row r="112" spans="2:30" ht="15.75" customHeight="1">
      <c r="B112" t="s">
        <v>533</v>
      </c>
      <c r="C112" t="s">
        <v>527</v>
      </c>
      <c r="G112" s="9" t="s">
        <v>534</v>
      </c>
      <c r="W112" s="11" t="s">
        <v>535</v>
      </c>
      <c r="AB112" s="7" t="s">
        <v>533</v>
      </c>
      <c r="AC112" s="15" t="s">
        <v>527</v>
      </c>
      <c r="AD112" s="13" t="s">
        <v>535</v>
      </c>
    </row>
    <row r="113" spans="1:30" ht="15.75" customHeight="1">
      <c r="B113" t="s">
        <v>536</v>
      </c>
      <c r="C113" t="s">
        <v>530</v>
      </c>
      <c r="G113" s="9" t="s">
        <v>537</v>
      </c>
      <c r="W113" s="11" t="s">
        <v>538</v>
      </c>
      <c r="AB113" s="7" t="s">
        <v>536</v>
      </c>
      <c r="AC113" s="15" t="s">
        <v>530</v>
      </c>
      <c r="AD113" s="13" t="s">
        <v>538</v>
      </c>
    </row>
    <row r="114" spans="1:30" ht="15.75" customHeight="1">
      <c r="B114" t="s">
        <v>539</v>
      </c>
      <c r="C114" t="s">
        <v>533</v>
      </c>
      <c r="G114" s="9" t="s">
        <v>540</v>
      </c>
      <c r="W114" s="11" t="s">
        <v>541</v>
      </c>
      <c r="AB114" s="7" t="s">
        <v>539</v>
      </c>
      <c r="AC114" s="7" t="s">
        <v>533</v>
      </c>
      <c r="AD114" s="13" t="s">
        <v>541</v>
      </c>
    </row>
    <row r="115" spans="1:30" ht="15.75" customHeight="1">
      <c r="B115" t="s">
        <v>542</v>
      </c>
      <c r="C115" t="s">
        <v>536</v>
      </c>
      <c r="G115" s="9" t="s">
        <v>543</v>
      </c>
      <c r="W115" s="11" t="s">
        <v>544</v>
      </c>
      <c r="AB115" s="7" t="s">
        <v>542</v>
      </c>
      <c r="AC115" s="15" t="s">
        <v>536</v>
      </c>
      <c r="AD115" s="13" t="s">
        <v>544</v>
      </c>
    </row>
    <row r="116" spans="1:30" ht="15.75" customHeight="1">
      <c r="B116" t="s">
        <v>545</v>
      </c>
      <c r="C116" t="s">
        <v>539</v>
      </c>
      <c r="G116" s="9" t="s">
        <v>546</v>
      </c>
      <c r="W116" s="11" t="s">
        <v>547</v>
      </c>
      <c r="AB116" s="7" t="s">
        <v>545</v>
      </c>
      <c r="AC116" s="15" t="s">
        <v>539</v>
      </c>
      <c r="AD116" s="13" t="s">
        <v>547</v>
      </c>
    </row>
    <row r="117" spans="1:30" ht="15.75" customHeight="1">
      <c r="B117" t="s">
        <v>548</v>
      </c>
      <c r="C117" t="s">
        <v>542</v>
      </c>
      <c r="G117" s="9" t="s">
        <v>549</v>
      </c>
      <c r="W117" s="11" t="s">
        <v>550</v>
      </c>
      <c r="AB117" s="7" t="s">
        <v>548</v>
      </c>
      <c r="AC117" s="15" t="s">
        <v>542</v>
      </c>
      <c r="AD117" s="13" t="s">
        <v>550</v>
      </c>
    </row>
    <row r="118" spans="1:30" ht="15.75" customHeight="1">
      <c r="B118" t="s">
        <v>551</v>
      </c>
      <c r="C118" t="s">
        <v>545</v>
      </c>
      <c r="G118" s="9" t="s">
        <v>552</v>
      </c>
      <c r="W118" s="11" t="s">
        <v>553</v>
      </c>
      <c r="AB118" s="7" t="s">
        <v>551</v>
      </c>
      <c r="AC118" s="15" t="s">
        <v>545</v>
      </c>
      <c r="AD118" s="13" t="s">
        <v>553</v>
      </c>
    </row>
    <row r="119" spans="1:30" ht="15.75" customHeight="1">
      <c r="B119" t="s">
        <v>554</v>
      </c>
      <c r="C119" t="s">
        <v>548</v>
      </c>
      <c r="G119" s="9" t="s">
        <v>555</v>
      </c>
      <c r="W119" s="11" t="s">
        <v>556</v>
      </c>
      <c r="AB119" s="7" t="s">
        <v>554</v>
      </c>
      <c r="AC119" s="15" t="s">
        <v>548</v>
      </c>
      <c r="AD119" s="13" t="s">
        <v>556</v>
      </c>
    </row>
    <row r="120" spans="1:30" ht="15.75" customHeight="1">
      <c r="B120" t="s">
        <v>557</v>
      </c>
      <c r="C120" t="s">
        <v>551</v>
      </c>
      <c r="G120" s="9" t="s">
        <v>558</v>
      </c>
      <c r="W120" s="11" t="s">
        <v>559</v>
      </c>
      <c r="AB120" s="7" t="s">
        <v>557</v>
      </c>
      <c r="AC120" s="15" t="s">
        <v>551</v>
      </c>
      <c r="AD120" s="13" t="s">
        <v>559</v>
      </c>
    </row>
    <row r="121" spans="1:30" ht="15.75" customHeight="1">
      <c r="B121" t="s">
        <v>560</v>
      </c>
      <c r="C121" t="s">
        <v>554</v>
      </c>
      <c r="G121" s="9" t="s">
        <v>561</v>
      </c>
      <c r="W121" s="11" t="s">
        <v>562</v>
      </c>
      <c r="AB121" s="7" t="s">
        <v>560</v>
      </c>
      <c r="AC121" s="15" t="s">
        <v>554</v>
      </c>
      <c r="AD121" s="13" t="s">
        <v>562</v>
      </c>
    </row>
    <row r="122" spans="1:30" ht="15.75" customHeight="1">
      <c r="B122" t="s">
        <v>563</v>
      </c>
      <c r="C122" t="s">
        <v>557</v>
      </c>
      <c r="G122" s="9" t="s">
        <v>564</v>
      </c>
      <c r="W122" s="11" t="s">
        <v>565</v>
      </c>
      <c r="AB122" s="7" t="s">
        <v>563</v>
      </c>
      <c r="AC122" s="15" t="s">
        <v>557</v>
      </c>
      <c r="AD122" s="13" t="s">
        <v>565</v>
      </c>
    </row>
    <row r="123" spans="1:30" ht="15.75" customHeight="1">
      <c r="C123" t="s">
        <v>560</v>
      </c>
      <c r="G123" s="9" t="s">
        <v>566</v>
      </c>
      <c r="W123" s="11" t="s">
        <v>567</v>
      </c>
      <c r="AB123" s="7"/>
      <c r="AC123" s="15" t="s">
        <v>560</v>
      </c>
      <c r="AD123" s="13" t="s">
        <v>567</v>
      </c>
    </row>
    <row r="124" spans="1:30" ht="15.75" customHeight="1">
      <c r="C124" t="s">
        <v>563</v>
      </c>
      <c r="G124" s="9" t="s">
        <v>568</v>
      </c>
      <c r="W124" s="11" t="s">
        <v>569</v>
      </c>
      <c r="AB124" s="7"/>
      <c r="AC124" s="15" t="s">
        <v>563</v>
      </c>
      <c r="AD124" s="13" t="s">
        <v>569</v>
      </c>
    </row>
    <row r="125" spans="1:30" ht="15.75" customHeight="1">
      <c r="A125" s="5"/>
      <c r="B125" s="5"/>
      <c r="C125" s="5"/>
      <c r="G125" s="9" t="s">
        <v>570</v>
      </c>
      <c r="W125" s="11" t="s">
        <v>571</v>
      </c>
      <c r="AD125" s="13" t="s">
        <v>571</v>
      </c>
    </row>
    <row r="126" spans="1:30" ht="15.75" customHeight="1">
      <c r="G126" s="9" t="s">
        <v>572</v>
      </c>
      <c r="W126" s="11" t="s">
        <v>573</v>
      </c>
      <c r="AD126" s="13" t="s">
        <v>573</v>
      </c>
    </row>
    <row r="127" spans="1:30" ht="15.75" customHeight="1">
      <c r="G127" s="9" t="s">
        <v>574</v>
      </c>
      <c r="W127" s="11" t="s">
        <v>575</v>
      </c>
      <c r="AD127" s="13" t="s">
        <v>575</v>
      </c>
    </row>
    <row r="128" spans="1:30" ht="15.75" customHeight="1">
      <c r="G128" s="9" t="s">
        <v>576</v>
      </c>
      <c r="W128" s="11" t="s">
        <v>577</v>
      </c>
      <c r="AD128" s="13" t="s">
        <v>577</v>
      </c>
    </row>
    <row r="129" spans="7:30" ht="15.75" customHeight="1">
      <c r="G129" s="9" t="s">
        <v>578</v>
      </c>
      <c r="W129" s="11" t="s">
        <v>579</v>
      </c>
      <c r="AD129" s="13" t="s">
        <v>579</v>
      </c>
    </row>
    <row r="130" spans="7:30" ht="15.75" customHeight="1">
      <c r="G130" s="9" t="s">
        <v>580</v>
      </c>
      <c r="W130" s="11" t="s">
        <v>581</v>
      </c>
      <c r="AD130" s="13" t="s">
        <v>581</v>
      </c>
    </row>
    <row r="131" spans="7:30" ht="15.75" customHeight="1">
      <c r="G131" s="9" t="s">
        <v>582</v>
      </c>
      <c r="W131" s="11" t="s">
        <v>583</v>
      </c>
      <c r="AD131" s="13" t="s">
        <v>583</v>
      </c>
    </row>
    <row r="132" spans="7:30" ht="15.75" customHeight="1">
      <c r="G132" s="9" t="s">
        <v>584</v>
      </c>
      <c r="W132" s="11" t="s">
        <v>585</v>
      </c>
      <c r="AD132" s="13" t="s">
        <v>585</v>
      </c>
    </row>
    <row r="133" spans="7:30" ht="15.75" customHeight="1">
      <c r="G133" s="9" t="s">
        <v>586</v>
      </c>
      <c r="W133" s="11" t="s">
        <v>587</v>
      </c>
      <c r="AD133" s="13" t="s">
        <v>587</v>
      </c>
    </row>
    <row r="134" spans="7:30" ht="15.75" customHeight="1">
      <c r="G134" s="9" t="s">
        <v>588</v>
      </c>
      <c r="W134" s="11" t="s">
        <v>589</v>
      </c>
      <c r="AD134" s="13" t="s">
        <v>589</v>
      </c>
    </row>
    <row r="135" spans="7:30" ht="15.75" customHeight="1">
      <c r="G135" s="9" t="s">
        <v>590</v>
      </c>
      <c r="W135" s="11" t="s">
        <v>591</v>
      </c>
      <c r="AD135" s="13" t="s">
        <v>591</v>
      </c>
    </row>
    <row r="136" spans="7:30" ht="15.75" customHeight="1">
      <c r="G136" s="9" t="s">
        <v>592</v>
      </c>
      <c r="W136" s="11" t="s">
        <v>593</v>
      </c>
      <c r="AD136" s="13" t="s">
        <v>593</v>
      </c>
    </row>
    <row r="137" spans="7:30" ht="15.75" customHeight="1">
      <c r="G137" s="9" t="s">
        <v>594</v>
      </c>
      <c r="W137" s="11" t="s">
        <v>595</v>
      </c>
      <c r="AD137" s="13" t="s">
        <v>595</v>
      </c>
    </row>
    <row r="138" spans="7:30" ht="15.75" customHeight="1">
      <c r="G138" s="9" t="s">
        <v>596</v>
      </c>
      <c r="W138" s="11" t="s">
        <v>597</v>
      </c>
      <c r="AD138" s="13" t="s">
        <v>597</v>
      </c>
    </row>
    <row r="139" spans="7:30" ht="15.75" customHeight="1">
      <c r="G139" s="9" t="s">
        <v>598</v>
      </c>
      <c r="W139" s="11" t="s">
        <v>599</v>
      </c>
      <c r="AD139" s="13" t="s">
        <v>599</v>
      </c>
    </row>
    <row r="140" spans="7:30" ht="15.75" customHeight="1">
      <c r="G140" s="9" t="s">
        <v>600</v>
      </c>
      <c r="W140" s="11" t="s">
        <v>601</v>
      </c>
      <c r="AD140" s="13" t="s">
        <v>601</v>
      </c>
    </row>
    <row r="141" spans="7:30" ht="15.75" customHeight="1">
      <c r="G141" s="9" t="s">
        <v>602</v>
      </c>
      <c r="W141" s="11" t="s">
        <v>603</v>
      </c>
      <c r="AD141" s="13" t="s">
        <v>603</v>
      </c>
    </row>
    <row r="142" spans="7:30" ht="15.75" customHeight="1">
      <c r="G142" s="9" t="s">
        <v>604</v>
      </c>
      <c r="W142" s="11" t="s">
        <v>605</v>
      </c>
      <c r="AD142" s="13" t="s">
        <v>605</v>
      </c>
    </row>
    <row r="143" spans="7:30" ht="15.75" customHeight="1">
      <c r="G143" s="9" t="s">
        <v>606</v>
      </c>
      <c r="W143" s="11" t="s">
        <v>607</v>
      </c>
      <c r="AD143" s="13" t="s">
        <v>607</v>
      </c>
    </row>
    <row r="144" spans="7:30" ht="15.75" customHeight="1">
      <c r="G144" s="9" t="s">
        <v>608</v>
      </c>
      <c r="W144" s="11" t="s">
        <v>609</v>
      </c>
      <c r="AD144" s="13" t="s">
        <v>609</v>
      </c>
    </row>
    <row r="145" spans="7:30" ht="15.75" customHeight="1">
      <c r="G145" s="9" t="s">
        <v>610</v>
      </c>
      <c r="W145" s="11" t="s">
        <v>611</v>
      </c>
      <c r="AD145" s="13" t="s">
        <v>611</v>
      </c>
    </row>
    <row r="146" spans="7:30" ht="15.75" customHeight="1">
      <c r="G146" s="9" t="s">
        <v>612</v>
      </c>
      <c r="W146" s="11" t="s">
        <v>613</v>
      </c>
      <c r="AD146" s="25" t="s">
        <v>613</v>
      </c>
    </row>
    <row r="147" spans="7:30" ht="15.75" customHeight="1">
      <c r="G147" s="9" t="s">
        <v>614</v>
      </c>
      <c r="W147" s="11" t="s">
        <v>615</v>
      </c>
      <c r="AD147" s="13" t="s">
        <v>615</v>
      </c>
    </row>
    <row r="148" spans="7:30" ht="15.75" customHeight="1">
      <c r="G148" s="9" t="s">
        <v>812</v>
      </c>
      <c r="W148" s="11" t="s">
        <v>616</v>
      </c>
      <c r="AD148" s="13" t="s">
        <v>616</v>
      </c>
    </row>
    <row r="149" spans="7:30" ht="15.75" customHeight="1">
      <c r="G149" s="9" t="s">
        <v>617</v>
      </c>
      <c r="W149" s="11" t="s">
        <v>618</v>
      </c>
      <c r="AD149" s="13" t="s">
        <v>618</v>
      </c>
    </row>
    <row r="150" spans="7:30" ht="15.75" customHeight="1">
      <c r="G150" s="9" t="s">
        <v>619</v>
      </c>
      <c r="W150" s="11" t="s">
        <v>620</v>
      </c>
      <c r="AD150" s="13" t="s">
        <v>620</v>
      </c>
    </row>
    <row r="151" spans="7:30" ht="15.75" customHeight="1">
      <c r="G151" s="9" t="s">
        <v>621</v>
      </c>
      <c r="W151" s="11" t="s">
        <v>622</v>
      </c>
      <c r="AD151" s="13" t="s">
        <v>622</v>
      </c>
    </row>
    <row r="152" spans="7:30" ht="15.75" customHeight="1">
      <c r="G152" s="9" t="s">
        <v>623</v>
      </c>
      <c r="W152" s="11" t="s">
        <v>624</v>
      </c>
      <c r="AD152" s="13" t="s">
        <v>624</v>
      </c>
    </row>
    <row r="153" spans="7:30" ht="15.75" customHeight="1">
      <c r="G153" s="9" t="s">
        <v>625</v>
      </c>
      <c r="W153" s="11" t="s">
        <v>626</v>
      </c>
      <c r="AD153" s="13" t="s">
        <v>626</v>
      </c>
    </row>
    <row r="154" spans="7:30" ht="15.75" customHeight="1">
      <c r="G154" s="9" t="s">
        <v>627</v>
      </c>
      <c r="W154" s="11" t="s">
        <v>628</v>
      </c>
      <c r="AD154" s="13" t="s">
        <v>628</v>
      </c>
    </row>
    <row r="155" spans="7:30" ht="15.75" customHeight="1">
      <c r="G155" s="9" t="s">
        <v>629</v>
      </c>
      <c r="W155" s="11" t="s">
        <v>630</v>
      </c>
      <c r="AD155" s="13" t="s">
        <v>630</v>
      </c>
    </row>
    <row r="156" spans="7:30" ht="15.75" customHeight="1">
      <c r="G156" s="9" t="s">
        <v>631</v>
      </c>
      <c r="W156" s="11" t="s">
        <v>632</v>
      </c>
      <c r="AD156" s="13" t="s">
        <v>632</v>
      </c>
    </row>
    <row r="157" spans="7:30" ht="15.75" customHeight="1">
      <c r="G157" s="9" t="s">
        <v>633</v>
      </c>
      <c r="W157" s="11" t="s">
        <v>634</v>
      </c>
      <c r="AD157" s="13" t="s">
        <v>634</v>
      </c>
    </row>
    <row r="158" spans="7:30" ht="15.75" customHeight="1">
      <c r="G158" s="9" t="s">
        <v>635</v>
      </c>
      <c r="W158" s="11" t="s">
        <v>636</v>
      </c>
      <c r="AD158" s="13" t="s">
        <v>636</v>
      </c>
    </row>
    <row r="159" spans="7:30" ht="15.75" customHeight="1">
      <c r="G159" s="9" t="s">
        <v>637</v>
      </c>
      <c r="W159" s="11" t="s">
        <v>638</v>
      </c>
      <c r="AD159" s="13" t="s">
        <v>638</v>
      </c>
    </row>
    <row r="160" spans="7:30" ht="15.75" customHeight="1">
      <c r="G160" s="9" t="s">
        <v>639</v>
      </c>
      <c r="W160" s="11" t="s">
        <v>640</v>
      </c>
      <c r="AD160" s="13" t="s">
        <v>640</v>
      </c>
    </row>
    <row r="161" spans="7:30" ht="15.75" customHeight="1">
      <c r="G161" s="9" t="s">
        <v>641</v>
      </c>
      <c r="W161" s="11" t="s">
        <v>642</v>
      </c>
      <c r="AD161" s="13" t="s">
        <v>642</v>
      </c>
    </row>
    <row r="162" spans="7:30" ht="15.75" customHeight="1">
      <c r="G162" s="9" t="s">
        <v>643</v>
      </c>
      <c r="W162" s="11" t="s">
        <v>644</v>
      </c>
      <c r="AD162" s="25" t="s">
        <v>644</v>
      </c>
    </row>
    <row r="163" spans="7:30" ht="15.75" customHeight="1">
      <c r="G163" s="9" t="s">
        <v>645</v>
      </c>
      <c r="W163" s="11" t="s">
        <v>646</v>
      </c>
      <c r="AD163" s="13" t="s">
        <v>646</v>
      </c>
    </row>
    <row r="164" spans="7:30" ht="15.75" customHeight="1">
      <c r="G164" s="9" t="s">
        <v>647</v>
      </c>
      <c r="W164" s="11" t="s">
        <v>648</v>
      </c>
      <c r="AD164" s="13" t="s">
        <v>648</v>
      </c>
    </row>
    <row r="165" spans="7:30" ht="15.75" customHeight="1">
      <c r="G165" s="9" t="s">
        <v>649</v>
      </c>
      <c r="W165" s="11" t="s">
        <v>650</v>
      </c>
      <c r="AD165" s="13" t="s">
        <v>650</v>
      </c>
    </row>
    <row r="166" spans="7:30" ht="15.75" customHeight="1">
      <c r="G166" s="9" t="s">
        <v>651</v>
      </c>
      <c r="W166" s="11" t="s">
        <v>652</v>
      </c>
      <c r="AD166" s="13" t="s">
        <v>652</v>
      </c>
    </row>
    <row r="167" spans="7:30" ht="15.75" customHeight="1">
      <c r="G167" s="9" t="s">
        <v>653</v>
      </c>
      <c r="W167" s="11" t="s">
        <v>654</v>
      </c>
      <c r="AD167" s="13" t="s">
        <v>654</v>
      </c>
    </row>
    <row r="168" spans="7:30" ht="15.75" customHeight="1">
      <c r="G168" s="9" t="s">
        <v>655</v>
      </c>
      <c r="W168" s="11" t="s">
        <v>656</v>
      </c>
      <c r="AD168" s="13" t="s">
        <v>656</v>
      </c>
    </row>
    <row r="169" spans="7:30" ht="15.75" customHeight="1">
      <c r="G169" s="9" t="s">
        <v>657</v>
      </c>
      <c r="W169" s="11" t="s">
        <v>658</v>
      </c>
      <c r="AD169" s="13" t="s">
        <v>658</v>
      </c>
    </row>
    <row r="170" spans="7:30" ht="15.75" customHeight="1">
      <c r="G170" s="9" t="s">
        <v>659</v>
      </c>
      <c r="W170" s="11" t="s">
        <v>660</v>
      </c>
      <c r="AD170" s="13" t="s">
        <v>660</v>
      </c>
    </row>
    <row r="171" spans="7:30" ht="15.75" customHeight="1">
      <c r="G171" s="9" t="s">
        <v>661</v>
      </c>
      <c r="W171" s="11" t="s">
        <v>662</v>
      </c>
      <c r="AD171" s="13" t="s">
        <v>662</v>
      </c>
    </row>
    <row r="172" spans="7:30" ht="15.75" customHeight="1">
      <c r="G172" s="9" t="s">
        <v>663</v>
      </c>
      <c r="W172" s="11" t="s">
        <v>664</v>
      </c>
      <c r="AD172" s="13" t="s">
        <v>664</v>
      </c>
    </row>
    <row r="173" spans="7:30" ht="15.75" customHeight="1">
      <c r="W173" s="11" t="s">
        <v>665</v>
      </c>
      <c r="AD173" s="13" t="s">
        <v>665</v>
      </c>
    </row>
    <row r="174" spans="7:30" ht="15.75" customHeight="1">
      <c r="W174" s="11" t="s">
        <v>666</v>
      </c>
      <c r="AD174" s="13" t="s">
        <v>666</v>
      </c>
    </row>
    <row r="175" spans="7:30" ht="15.75" customHeight="1">
      <c r="H175" s="84"/>
      <c r="L175" s="135"/>
      <c r="W175" s="11" t="s">
        <v>667</v>
      </c>
      <c r="AD175" s="13" t="s">
        <v>667</v>
      </c>
    </row>
    <row r="176" spans="7:30" s="84" customFormat="1" ht="15.75" customHeight="1">
      <c r="L176" s="135"/>
      <c r="W176" s="11"/>
      <c r="AD176" s="13"/>
    </row>
    <row r="177" spans="7:30" s="84" customFormat="1" ht="15.75" customHeight="1">
      <c r="L177" s="135"/>
      <c r="W177" s="11"/>
      <c r="AD177" s="13"/>
    </row>
    <row r="178" spans="7:30" ht="15.75" customHeight="1">
      <c r="G178" s="9" t="s">
        <v>974</v>
      </c>
      <c r="H178" s="84"/>
      <c r="W178" s="11" t="s">
        <v>669</v>
      </c>
      <c r="AD178" s="13" t="s">
        <v>669</v>
      </c>
    </row>
    <row r="179" spans="7:30" ht="15.75" customHeight="1">
      <c r="G179" s="9" t="s">
        <v>975</v>
      </c>
      <c r="H179" s="84"/>
      <c r="W179" s="11" t="s">
        <v>670</v>
      </c>
      <c r="AD179" s="13" t="s">
        <v>670</v>
      </c>
    </row>
    <row r="180" spans="7:30" ht="15.75" customHeight="1">
      <c r="G180" s="9" t="s">
        <v>976</v>
      </c>
      <c r="H180" s="84"/>
      <c r="W180" s="11" t="s">
        <v>671</v>
      </c>
      <c r="AD180" s="13" t="s">
        <v>671</v>
      </c>
    </row>
    <row r="181" spans="7:30" ht="15.75" customHeight="1">
      <c r="G181" s="9" t="s">
        <v>977</v>
      </c>
      <c r="H181" s="84"/>
      <c r="L181" s="135"/>
      <c r="W181" s="11" t="s">
        <v>672</v>
      </c>
      <c r="AD181" s="13" t="s">
        <v>672</v>
      </c>
    </row>
    <row r="182" spans="7:30" ht="15.75" customHeight="1">
      <c r="G182" s="9" t="s">
        <v>978</v>
      </c>
      <c r="H182" s="84"/>
      <c r="W182" s="11" t="s">
        <v>673</v>
      </c>
      <c r="AD182" s="13" t="s">
        <v>673</v>
      </c>
    </row>
    <row r="183" spans="7:30" ht="15.75" customHeight="1">
      <c r="G183" s="9" t="s">
        <v>979</v>
      </c>
      <c r="H183" s="84"/>
      <c r="W183" s="11" t="s">
        <v>674</v>
      </c>
      <c r="AD183" s="13" t="s">
        <v>674</v>
      </c>
    </row>
    <row r="184" spans="7:30" ht="15.75" customHeight="1">
      <c r="G184" s="9" t="s">
        <v>980</v>
      </c>
      <c r="W184" s="11" t="s">
        <v>675</v>
      </c>
      <c r="AD184" s="13" t="s">
        <v>675</v>
      </c>
    </row>
    <row r="185" spans="7:30" ht="15.75" customHeight="1">
      <c r="G185" s="9" t="s">
        <v>981</v>
      </c>
      <c r="W185" s="11" t="s">
        <v>676</v>
      </c>
      <c r="AD185" s="13" t="s">
        <v>676</v>
      </c>
    </row>
    <row r="186" spans="7:30" ht="15.75" customHeight="1">
      <c r="G186" s="9" t="s">
        <v>982</v>
      </c>
      <c r="W186" s="11" t="s">
        <v>677</v>
      </c>
      <c r="AD186" s="13" t="s">
        <v>677</v>
      </c>
    </row>
    <row r="187" spans="7:30" ht="15.75" customHeight="1">
      <c r="G187" s="9" t="s">
        <v>983</v>
      </c>
      <c r="W187" s="11" t="s">
        <v>678</v>
      </c>
      <c r="AD187" s="13" t="s">
        <v>678</v>
      </c>
    </row>
    <row r="188" spans="7:30" ht="15.75" customHeight="1">
      <c r="G188" s="9" t="s">
        <v>984</v>
      </c>
      <c r="W188" s="11" t="s">
        <v>679</v>
      </c>
      <c r="AD188" s="13" t="s">
        <v>679</v>
      </c>
    </row>
    <row r="189" spans="7:30" ht="15.75" customHeight="1">
      <c r="G189" s="9" t="s">
        <v>985</v>
      </c>
      <c r="W189" s="11" t="s">
        <v>680</v>
      </c>
      <c r="AD189" s="13" t="s">
        <v>680</v>
      </c>
    </row>
    <row r="190" spans="7:30" ht="15.75" customHeight="1">
      <c r="G190" s="9" t="s">
        <v>986</v>
      </c>
      <c r="W190" s="11" t="s">
        <v>681</v>
      </c>
      <c r="AD190" s="13" t="s">
        <v>681</v>
      </c>
    </row>
    <row r="191" spans="7:30" ht="15.75" customHeight="1">
      <c r="G191" s="9" t="s">
        <v>987</v>
      </c>
      <c r="W191" s="11" t="s">
        <v>682</v>
      </c>
      <c r="AD191" s="13" t="s">
        <v>682</v>
      </c>
    </row>
    <row r="192" spans="7:30" ht="15.75" customHeight="1">
      <c r="G192" s="9" t="s">
        <v>988</v>
      </c>
      <c r="W192" s="11" t="s">
        <v>683</v>
      </c>
      <c r="AD192" s="13" t="s">
        <v>683</v>
      </c>
    </row>
    <row r="193" spans="7:30" ht="15.75" customHeight="1">
      <c r="G193" s="9" t="s">
        <v>989</v>
      </c>
      <c r="W193" s="11" t="s">
        <v>684</v>
      </c>
      <c r="AD193" s="13" t="s">
        <v>684</v>
      </c>
    </row>
    <row r="194" spans="7:30" ht="15.75" customHeight="1">
      <c r="G194" s="9" t="s">
        <v>990</v>
      </c>
      <c r="W194" s="11" t="s">
        <v>685</v>
      </c>
      <c r="AD194" s="13" t="s">
        <v>685</v>
      </c>
    </row>
    <row r="195" spans="7:30" s="137" customFormat="1" ht="15.75" customHeight="1">
      <c r="G195" s="136" t="s">
        <v>898</v>
      </c>
      <c r="W195" s="139" t="s">
        <v>686</v>
      </c>
      <c r="AD195" s="140" t="s">
        <v>686</v>
      </c>
    </row>
    <row r="196" spans="7:30" ht="15.75" customHeight="1">
      <c r="G196" s="9" t="s">
        <v>899</v>
      </c>
      <c r="W196" s="11" t="s">
        <v>687</v>
      </c>
      <c r="AD196" s="13" t="s">
        <v>687</v>
      </c>
    </row>
    <row r="197" spans="7:30" ht="15.75" customHeight="1">
      <c r="G197" s="9" t="s">
        <v>900</v>
      </c>
      <c r="W197" s="11" t="s">
        <v>688</v>
      </c>
      <c r="AD197" s="13" t="s">
        <v>688</v>
      </c>
    </row>
    <row r="198" spans="7:30" ht="15.75" customHeight="1">
      <c r="G198" s="9" t="s">
        <v>901</v>
      </c>
      <c r="W198" s="11" t="s">
        <v>689</v>
      </c>
      <c r="AD198" s="13" t="s">
        <v>689</v>
      </c>
    </row>
    <row r="199" spans="7:30" ht="15.75" customHeight="1">
      <c r="G199" s="9" t="s">
        <v>902</v>
      </c>
      <c r="W199" s="11" t="s">
        <v>691</v>
      </c>
      <c r="AD199" s="13" t="s">
        <v>691</v>
      </c>
    </row>
    <row r="200" spans="7:30" ht="15.75" customHeight="1">
      <c r="G200" s="9" t="s">
        <v>903</v>
      </c>
      <c r="W200" s="11" t="s">
        <v>692</v>
      </c>
      <c r="AD200" s="13" t="s">
        <v>692</v>
      </c>
    </row>
    <row r="201" spans="7:30" ht="15.75" customHeight="1">
      <c r="G201" s="9" t="s">
        <v>904</v>
      </c>
      <c r="W201" s="11" t="s">
        <v>693</v>
      </c>
      <c r="AD201" s="13" t="s">
        <v>693</v>
      </c>
    </row>
    <row r="202" spans="7:30" ht="15.75" customHeight="1">
      <c r="G202" s="9" t="s">
        <v>905</v>
      </c>
      <c r="W202" s="11" t="s">
        <v>694</v>
      </c>
      <c r="AD202" s="13" t="s">
        <v>694</v>
      </c>
    </row>
    <row r="203" spans="7:30" ht="15.75" customHeight="1">
      <c r="G203" s="9" t="s">
        <v>906</v>
      </c>
      <c r="W203" s="11" t="s">
        <v>695</v>
      </c>
      <c r="AD203" s="13" t="s">
        <v>695</v>
      </c>
    </row>
    <row r="204" spans="7:30" ht="15.75" customHeight="1">
      <c r="G204" s="9" t="s">
        <v>907</v>
      </c>
      <c r="W204" s="11" t="s">
        <v>696</v>
      </c>
      <c r="AD204" s="13" t="s">
        <v>696</v>
      </c>
    </row>
    <row r="205" spans="7:30" ht="15.75" customHeight="1">
      <c r="G205" s="9" t="s">
        <v>908</v>
      </c>
      <c r="W205" s="11" t="s">
        <v>697</v>
      </c>
      <c r="AD205" s="13" t="s">
        <v>697</v>
      </c>
    </row>
    <row r="206" spans="7:30" ht="15.75" customHeight="1">
      <c r="G206" s="9" t="s">
        <v>909</v>
      </c>
      <c r="W206" s="11" t="s">
        <v>698</v>
      </c>
      <c r="AD206" s="13" t="s">
        <v>698</v>
      </c>
    </row>
    <row r="207" spans="7:30" ht="15.75" customHeight="1">
      <c r="G207" s="9" t="s">
        <v>910</v>
      </c>
      <c r="W207" s="11" t="s">
        <v>699</v>
      </c>
      <c r="AD207" s="13" t="s">
        <v>699</v>
      </c>
    </row>
    <row r="208" spans="7:30" ht="15.75" customHeight="1">
      <c r="G208" s="9" t="s">
        <v>911</v>
      </c>
      <c r="W208" s="11" t="s">
        <v>700</v>
      </c>
      <c r="AD208" s="13" t="s">
        <v>700</v>
      </c>
    </row>
    <row r="209" spans="7:30" ht="15.75" customHeight="1">
      <c r="G209" s="9" t="s">
        <v>912</v>
      </c>
      <c r="W209" s="11" t="s">
        <v>701</v>
      </c>
      <c r="AD209" s="13" t="s">
        <v>701</v>
      </c>
    </row>
    <row r="210" spans="7:30" ht="15.75" customHeight="1">
      <c r="G210" s="9" t="s">
        <v>913</v>
      </c>
      <c r="W210" s="11" t="s">
        <v>702</v>
      </c>
      <c r="AD210" s="13" t="s">
        <v>702</v>
      </c>
    </row>
    <row r="211" spans="7:30" ht="15.75" customHeight="1">
      <c r="G211" s="9" t="s">
        <v>914</v>
      </c>
      <c r="W211" s="11" t="s">
        <v>703</v>
      </c>
      <c r="AD211" s="13" t="s">
        <v>703</v>
      </c>
    </row>
    <row r="212" spans="7:30" ht="15.75" customHeight="1">
      <c r="G212" s="9" t="s">
        <v>915</v>
      </c>
      <c r="W212" s="11" t="s">
        <v>704</v>
      </c>
      <c r="AD212" s="13" t="s">
        <v>704</v>
      </c>
    </row>
    <row r="213" spans="7:30" ht="15.75" customHeight="1">
      <c r="G213" s="9" t="s">
        <v>916</v>
      </c>
      <c r="W213" s="11" t="s">
        <v>705</v>
      </c>
      <c r="AD213" s="13" t="s">
        <v>705</v>
      </c>
    </row>
    <row r="214" spans="7:30" ht="15.75" customHeight="1">
      <c r="G214" s="9" t="s">
        <v>917</v>
      </c>
      <c r="W214" s="11" t="s">
        <v>706</v>
      </c>
      <c r="AD214" s="13" t="s">
        <v>706</v>
      </c>
    </row>
    <row r="215" spans="7:30" ht="15.75" customHeight="1">
      <c r="G215" s="9" t="s">
        <v>918</v>
      </c>
      <c r="W215" s="26"/>
      <c r="AD215" s="27"/>
    </row>
    <row r="216" spans="7:30" ht="15.75" customHeight="1">
      <c r="G216" s="9" t="s">
        <v>919</v>
      </c>
      <c r="W216" s="26"/>
    </row>
    <row r="217" spans="7:30" ht="15.75" customHeight="1">
      <c r="G217" s="9" t="s">
        <v>920</v>
      </c>
      <c r="W217" s="26"/>
    </row>
    <row r="218" spans="7:30" ht="15.75" customHeight="1">
      <c r="G218" s="9" t="s">
        <v>921</v>
      </c>
      <c r="W218" s="26"/>
    </row>
    <row r="219" spans="7:30" ht="15.75" customHeight="1">
      <c r="G219" s="9" t="s">
        <v>922</v>
      </c>
      <c r="W219" s="26"/>
    </row>
    <row r="220" spans="7:30" ht="15.75" customHeight="1">
      <c r="G220" s="9" t="s">
        <v>923</v>
      </c>
      <c r="W220" s="26"/>
    </row>
    <row r="221" spans="7:30" ht="15.75" customHeight="1">
      <c r="G221" s="9" t="s">
        <v>924</v>
      </c>
      <c r="W221" s="26"/>
    </row>
    <row r="222" spans="7:30" ht="15.75" customHeight="1">
      <c r="G222" s="9" t="s">
        <v>925</v>
      </c>
      <c r="W222" s="26"/>
    </row>
    <row r="223" spans="7:30" ht="15.75" customHeight="1">
      <c r="G223" s="9" t="s">
        <v>926</v>
      </c>
      <c r="W223" s="26"/>
    </row>
    <row r="224" spans="7:30" ht="15.75" customHeight="1">
      <c r="G224" s="9" t="s">
        <v>927</v>
      </c>
      <c r="W224" s="26"/>
    </row>
    <row r="225" spans="7:23" ht="15.75" customHeight="1">
      <c r="G225" s="9" t="s">
        <v>928</v>
      </c>
      <c r="W225" s="26"/>
    </row>
    <row r="226" spans="7:23" ht="15.75" customHeight="1">
      <c r="G226" s="9" t="s">
        <v>929</v>
      </c>
      <c r="W226" s="26"/>
    </row>
    <row r="227" spans="7:23" ht="15.75" customHeight="1">
      <c r="G227" s="9" t="s">
        <v>930</v>
      </c>
      <c r="W227" s="26"/>
    </row>
    <row r="228" spans="7:23" ht="15.75" customHeight="1">
      <c r="G228" s="9" t="s">
        <v>931</v>
      </c>
      <c r="W228" s="26"/>
    </row>
    <row r="229" spans="7:23" ht="15.75" customHeight="1">
      <c r="G229" s="9" t="s">
        <v>932</v>
      </c>
      <c r="W229" s="26"/>
    </row>
    <row r="230" spans="7:23" s="137" customFormat="1" ht="15.75" customHeight="1">
      <c r="G230" s="136" t="s">
        <v>872</v>
      </c>
      <c r="W230" s="138"/>
    </row>
    <row r="231" spans="7:23" ht="15.75" customHeight="1">
      <c r="G231" s="9" t="s">
        <v>873</v>
      </c>
      <c r="W231" s="26"/>
    </row>
    <row r="232" spans="7:23" ht="15.75" customHeight="1">
      <c r="G232" s="9" t="s">
        <v>874</v>
      </c>
      <c r="W232" s="26"/>
    </row>
    <row r="233" spans="7:23" ht="15.75" customHeight="1">
      <c r="G233" s="9" t="s">
        <v>875</v>
      </c>
      <c r="W233" s="26"/>
    </row>
    <row r="234" spans="7:23" ht="15.75" customHeight="1">
      <c r="G234" s="9" t="s">
        <v>876</v>
      </c>
      <c r="W234" s="26"/>
    </row>
    <row r="235" spans="7:23" ht="15.75" customHeight="1">
      <c r="G235" s="9" t="s">
        <v>877</v>
      </c>
      <c r="W235" s="26"/>
    </row>
    <row r="236" spans="7:23" ht="15.75" customHeight="1">
      <c r="G236" s="9" t="s">
        <v>878</v>
      </c>
      <c r="W236" s="26"/>
    </row>
    <row r="237" spans="7:23" ht="15.75" customHeight="1">
      <c r="G237" s="9" t="s">
        <v>879</v>
      </c>
      <c r="W237" s="26"/>
    </row>
    <row r="238" spans="7:23" ht="15.75" customHeight="1">
      <c r="G238" s="9" t="s">
        <v>880</v>
      </c>
      <c r="W238" s="26"/>
    </row>
    <row r="239" spans="7:23" ht="15.75" customHeight="1">
      <c r="G239" s="9" t="s">
        <v>881</v>
      </c>
      <c r="W239" s="26"/>
    </row>
    <row r="240" spans="7:23" ht="15.75" customHeight="1">
      <c r="G240" s="9" t="s">
        <v>882</v>
      </c>
      <c r="W240" s="26"/>
    </row>
    <row r="241" spans="7:23" ht="15.75" customHeight="1">
      <c r="G241" s="9" t="s">
        <v>883</v>
      </c>
      <c r="W241" s="26"/>
    </row>
    <row r="242" spans="7:23" ht="15.75" customHeight="1">
      <c r="G242" s="9" t="s">
        <v>884</v>
      </c>
      <c r="W242" s="26"/>
    </row>
    <row r="243" spans="7:23" ht="15.75" customHeight="1">
      <c r="G243" s="9" t="s">
        <v>885</v>
      </c>
      <c r="W243" s="26"/>
    </row>
    <row r="244" spans="7:23" ht="15.75" customHeight="1">
      <c r="G244" s="9" t="s">
        <v>886</v>
      </c>
      <c r="W244" s="26"/>
    </row>
    <row r="245" spans="7:23" ht="15.75" customHeight="1">
      <c r="G245" s="9" t="s">
        <v>887</v>
      </c>
      <c r="W245" s="26"/>
    </row>
    <row r="246" spans="7:23" ht="15.75" customHeight="1">
      <c r="G246" s="9" t="s">
        <v>888</v>
      </c>
      <c r="W246" s="26"/>
    </row>
    <row r="247" spans="7:23" ht="15.75" customHeight="1">
      <c r="G247" s="9" t="s">
        <v>889</v>
      </c>
      <c r="W247" s="26"/>
    </row>
    <row r="248" spans="7:23" ht="15.75" customHeight="1">
      <c r="G248" s="9" t="s">
        <v>890</v>
      </c>
      <c r="W248" s="26"/>
    </row>
    <row r="249" spans="7:23" ht="15.75" customHeight="1">
      <c r="G249" s="9" t="s">
        <v>891</v>
      </c>
      <c r="W249" s="26"/>
    </row>
    <row r="250" spans="7:23" ht="15.75" customHeight="1">
      <c r="G250" s="9" t="s">
        <v>892</v>
      </c>
      <c r="W250" s="26"/>
    </row>
    <row r="251" spans="7:23" ht="15.75" customHeight="1">
      <c r="G251" s="9" t="s">
        <v>893</v>
      </c>
      <c r="W251" s="26"/>
    </row>
    <row r="252" spans="7:23" ht="15.75" customHeight="1">
      <c r="G252" s="9" t="s">
        <v>894</v>
      </c>
      <c r="W252" s="26"/>
    </row>
    <row r="253" spans="7:23" ht="15.75" customHeight="1">
      <c r="G253" s="9" t="s">
        <v>895</v>
      </c>
      <c r="W253" s="26"/>
    </row>
    <row r="254" spans="7:23" ht="15.75" customHeight="1">
      <c r="G254" s="9" t="s">
        <v>896</v>
      </c>
      <c r="W254" s="26"/>
    </row>
    <row r="255" spans="7:23" ht="15.75" customHeight="1">
      <c r="G255" s="9" t="s">
        <v>897</v>
      </c>
      <c r="W255" s="26"/>
    </row>
    <row r="256" spans="7:23" s="137" customFormat="1" ht="15.75" customHeight="1">
      <c r="G256" s="136" t="s">
        <v>871</v>
      </c>
      <c r="W256" s="138"/>
    </row>
    <row r="257" spans="7:23" ht="15.75" customHeight="1">
      <c r="G257" s="9" t="s">
        <v>870</v>
      </c>
      <c r="W257" s="26"/>
    </row>
    <row r="258" spans="7:23" ht="15.75" customHeight="1">
      <c r="G258" s="9" t="s">
        <v>846</v>
      </c>
      <c r="W258" s="26"/>
    </row>
    <row r="259" spans="7:23" ht="15.75" customHeight="1">
      <c r="G259" s="9" t="s">
        <v>847</v>
      </c>
      <c r="W259" s="26"/>
    </row>
    <row r="260" spans="7:23" ht="15.75" customHeight="1">
      <c r="G260" s="9" t="s">
        <v>848</v>
      </c>
      <c r="W260" s="26"/>
    </row>
    <row r="261" spans="7:23" ht="15.75" customHeight="1">
      <c r="G261" s="9" t="s">
        <v>849</v>
      </c>
      <c r="W261" s="26"/>
    </row>
    <row r="262" spans="7:23" ht="15.75" customHeight="1">
      <c r="G262" s="9" t="s">
        <v>850</v>
      </c>
      <c r="W262" s="26"/>
    </row>
    <row r="263" spans="7:23" ht="15.75" customHeight="1">
      <c r="G263" s="9" t="s">
        <v>851</v>
      </c>
      <c r="W263" s="26"/>
    </row>
    <row r="264" spans="7:23" ht="15.75" customHeight="1">
      <c r="G264" s="9" t="s">
        <v>852</v>
      </c>
      <c r="W264" s="26"/>
    </row>
    <row r="265" spans="7:23" ht="15.75" customHeight="1">
      <c r="G265" s="9" t="s">
        <v>853</v>
      </c>
      <c r="W265" s="26"/>
    </row>
    <row r="266" spans="7:23" ht="15.75" customHeight="1">
      <c r="G266" s="9" t="s">
        <v>854</v>
      </c>
      <c r="W266" s="26"/>
    </row>
    <row r="267" spans="7:23" ht="15.75" customHeight="1">
      <c r="G267" s="9" t="s">
        <v>855</v>
      </c>
      <c r="W267" s="26"/>
    </row>
    <row r="268" spans="7:23" ht="15.75" customHeight="1">
      <c r="G268" s="9" t="s">
        <v>856</v>
      </c>
      <c r="W268" s="26"/>
    </row>
    <row r="269" spans="7:23" ht="15.75" customHeight="1">
      <c r="G269" s="9" t="s">
        <v>857</v>
      </c>
      <c r="W269" s="26"/>
    </row>
    <row r="270" spans="7:23" ht="15.75" customHeight="1">
      <c r="G270" s="9" t="s">
        <v>858</v>
      </c>
      <c r="W270" s="26"/>
    </row>
    <row r="271" spans="7:23" ht="15.75" customHeight="1">
      <c r="G271" s="9" t="s">
        <v>859</v>
      </c>
      <c r="W271" s="26"/>
    </row>
    <row r="272" spans="7:23" ht="15.75" customHeight="1">
      <c r="G272" s="9" t="s">
        <v>860</v>
      </c>
      <c r="W272" s="26"/>
    </row>
    <row r="273" spans="7:23" ht="15.75" customHeight="1">
      <c r="G273" s="9" t="s">
        <v>861</v>
      </c>
      <c r="W273" s="26"/>
    </row>
    <row r="274" spans="7:23" ht="15.75" customHeight="1">
      <c r="G274" s="9" t="s">
        <v>862</v>
      </c>
      <c r="W274" s="26"/>
    </row>
    <row r="275" spans="7:23" ht="15.75" customHeight="1">
      <c r="G275" s="9" t="s">
        <v>863</v>
      </c>
      <c r="W275" s="26"/>
    </row>
    <row r="276" spans="7:23" ht="15.75" customHeight="1">
      <c r="G276" s="9" t="s">
        <v>864</v>
      </c>
      <c r="W276" s="26"/>
    </row>
    <row r="277" spans="7:23" ht="15.75" customHeight="1">
      <c r="G277" s="9" t="s">
        <v>865</v>
      </c>
      <c r="W277" s="26"/>
    </row>
    <row r="278" spans="7:23" ht="15.75" customHeight="1">
      <c r="G278" s="9" t="s">
        <v>866</v>
      </c>
      <c r="W278" s="26"/>
    </row>
    <row r="279" spans="7:23" ht="15.75" customHeight="1">
      <c r="G279" s="9" t="s">
        <v>867</v>
      </c>
      <c r="W279" s="26"/>
    </row>
    <row r="280" spans="7:23" ht="15.75" customHeight="1">
      <c r="G280" s="9" t="s">
        <v>868</v>
      </c>
      <c r="W280" s="26"/>
    </row>
    <row r="281" spans="7:23" ht="15.75" customHeight="1">
      <c r="G281" s="9" t="s">
        <v>869</v>
      </c>
      <c r="W281" s="26"/>
    </row>
    <row r="282" spans="7:23" s="137" customFormat="1" ht="15.75" customHeight="1">
      <c r="G282" s="136" t="s">
        <v>933</v>
      </c>
      <c r="W282" s="138"/>
    </row>
    <row r="283" spans="7:23" ht="15.75" customHeight="1">
      <c r="G283" s="9" t="s">
        <v>934</v>
      </c>
      <c r="W283" s="26"/>
    </row>
    <row r="284" spans="7:23" ht="15.75" customHeight="1">
      <c r="G284" s="9" t="s">
        <v>935</v>
      </c>
      <c r="W284" s="26"/>
    </row>
    <row r="285" spans="7:23" ht="15.75" customHeight="1">
      <c r="G285" s="9" t="s">
        <v>936</v>
      </c>
      <c r="W285" s="26"/>
    </row>
    <row r="286" spans="7:23" ht="15.75" customHeight="1">
      <c r="G286" s="9" t="s">
        <v>937</v>
      </c>
      <c r="W286" s="26"/>
    </row>
    <row r="287" spans="7:23" ht="15.75" customHeight="1">
      <c r="G287" s="9" t="s">
        <v>938</v>
      </c>
      <c r="W287" s="26"/>
    </row>
    <row r="288" spans="7:23" ht="15.75" customHeight="1">
      <c r="G288" s="9" t="s">
        <v>939</v>
      </c>
      <c r="W288" s="26"/>
    </row>
    <row r="289" spans="7:23" ht="15.75" customHeight="1">
      <c r="G289" s="9" t="s">
        <v>940</v>
      </c>
      <c r="W289" s="26"/>
    </row>
    <row r="290" spans="7:23" ht="15.75" customHeight="1">
      <c r="G290" s="9" t="s">
        <v>941</v>
      </c>
      <c r="W290" s="26"/>
    </row>
    <row r="291" spans="7:23" ht="15.75" customHeight="1">
      <c r="G291" s="9" t="s">
        <v>942</v>
      </c>
      <c r="W291" s="26"/>
    </row>
    <row r="292" spans="7:23" ht="15.75" customHeight="1">
      <c r="G292" s="9" t="s">
        <v>943</v>
      </c>
      <c r="W292" s="26"/>
    </row>
    <row r="293" spans="7:23" ht="15.75" customHeight="1">
      <c r="G293" s="9" t="s">
        <v>944</v>
      </c>
      <c r="W293" s="26"/>
    </row>
    <row r="294" spans="7:23" ht="15.75" customHeight="1">
      <c r="G294" s="9" t="s">
        <v>945</v>
      </c>
      <c r="W294" s="26"/>
    </row>
    <row r="295" spans="7:23" ht="15.75" customHeight="1">
      <c r="G295" s="9" t="s">
        <v>946</v>
      </c>
      <c r="W295" s="26"/>
    </row>
    <row r="296" spans="7:23" ht="15.75" customHeight="1">
      <c r="G296" s="9" t="s">
        <v>947</v>
      </c>
      <c r="W296" s="26"/>
    </row>
    <row r="297" spans="7:23" ht="15.75" customHeight="1">
      <c r="G297" s="9" t="s">
        <v>948</v>
      </c>
      <c r="W297" s="26"/>
    </row>
    <row r="298" spans="7:23" ht="15.75" customHeight="1">
      <c r="G298" s="9" t="s">
        <v>949</v>
      </c>
      <c r="W298" s="26"/>
    </row>
    <row r="299" spans="7:23" ht="15.75" customHeight="1">
      <c r="G299" s="9" t="s">
        <v>950</v>
      </c>
      <c r="W299" s="26"/>
    </row>
    <row r="300" spans="7:23" ht="15.75" customHeight="1">
      <c r="G300" s="9" t="s">
        <v>951</v>
      </c>
      <c r="W300" s="26"/>
    </row>
    <row r="301" spans="7:23" ht="15.75" customHeight="1">
      <c r="G301" s="9" t="s">
        <v>952</v>
      </c>
      <c r="W301" s="26"/>
    </row>
    <row r="302" spans="7:23" ht="15.75" customHeight="1">
      <c r="G302" s="9" t="s">
        <v>953</v>
      </c>
      <c r="W302" s="26"/>
    </row>
    <row r="303" spans="7:23" ht="15.75" customHeight="1">
      <c r="G303" s="9" t="s">
        <v>954</v>
      </c>
      <c r="W303" s="26"/>
    </row>
    <row r="304" spans="7:23" ht="15.75" customHeight="1">
      <c r="G304" s="9" t="s">
        <v>955</v>
      </c>
      <c r="W304" s="26"/>
    </row>
    <row r="305" spans="7:23" ht="15.75" customHeight="1">
      <c r="G305" s="9" t="s">
        <v>956</v>
      </c>
      <c r="W305" s="26"/>
    </row>
    <row r="306" spans="7:23" ht="15.75" customHeight="1">
      <c r="G306" s="9" t="s">
        <v>957</v>
      </c>
      <c r="W306" s="26"/>
    </row>
    <row r="307" spans="7:23" ht="15.75" customHeight="1">
      <c r="G307" s="9" t="s">
        <v>958</v>
      </c>
      <c r="W307" s="26"/>
    </row>
    <row r="308" spans="7:23" ht="15.75" customHeight="1">
      <c r="G308" s="9" t="s">
        <v>959</v>
      </c>
      <c r="W308" s="26"/>
    </row>
    <row r="309" spans="7:23" ht="15.75" customHeight="1">
      <c r="G309" s="9" t="s">
        <v>960</v>
      </c>
      <c r="W309" s="26"/>
    </row>
    <row r="310" spans="7:23" ht="15.75" customHeight="1">
      <c r="G310" s="9" t="s">
        <v>961</v>
      </c>
      <c r="W310" s="26"/>
    </row>
    <row r="311" spans="7:23" ht="15.75" customHeight="1">
      <c r="G311" s="9" t="s">
        <v>962</v>
      </c>
      <c r="W311" s="26"/>
    </row>
    <row r="312" spans="7:23" ht="15.75" customHeight="1">
      <c r="G312" s="9" t="s">
        <v>963</v>
      </c>
      <c r="W312" s="26"/>
    </row>
    <row r="313" spans="7:23" ht="15.75" customHeight="1">
      <c r="G313" s="9" t="s">
        <v>964</v>
      </c>
      <c r="W313" s="26"/>
    </row>
    <row r="314" spans="7:23" ht="15.75" customHeight="1">
      <c r="G314" s="9" t="s">
        <v>965</v>
      </c>
      <c r="W314" s="26"/>
    </row>
    <row r="315" spans="7:23" ht="15.75" customHeight="1">
      <c r="G315" s="9" t="s">
        <v>966</v>
      </c>
      <c r="W315" s="26"/>
    </row>
    <row r="316" spans="7:23" ht="15.75" customHeight="1">
      <c r="G316" s="9" t="s">
        <v>967</v>
      </c>
      <c r="W316" s="26"/>
    </row>
    <row r="317" spans="7:23" ht="15.75" customHeight="1">
      <c r="G317" s="9" t="s">
        <v>968</v>
      </c>
      <c r="W317" s="26"/>
    </row>
    <row r="318" spans="7:23" ht="15.75" customHeight="1">
      <c r="G318" s="9" t="s">
        <v>969</v>
      </c>
      <c r="W318" s="26"/>
    </row>
    <row r="319" spans="7:23" ht="15.75" customHeight="1">
      <c r="G319" s="9" t="s">
        <v>970</v>
      </c>
      <c r="W319" s="26"/>
    </row>
    <row r="320" spans="7:23" ht="15.75" customHeight="1">
      <c r="G320" s="9" t="s">
        <v>971</v>
      </c>
      <c r="W320" s="26"/>
    </row>
    <row r="321" spans="7:23" ht="15.75" customHeight="1">
      <c r="G321" s="9" t="s">
        <v>972</v>
      </c>
      <c r="W321" s="26"/>
    </row>
    <row r="322" spans="7:23" ht="15.75" customHeight="1">
      <c r="G322" s="9" t="s">
        <v>973</v>
      </c>
      <c r="W322" s="26"/>
    </row>
    <row r="323" spans="7:23" s="137" customFormat="1" ht="15.75" customHeight="1">
      <c r="G323" s="136" t="s">
        <v>821</v>
      </c>
      <c r="W323" s="138"/>
    </row>
    <row r="324" spans="7:23" ht="15.75" customHeight="1">
      <c r="G324" s="9" t="s">
        <v>822</v>
      </c>
      <c r="W324" s="26"/>
    </row>
    <row r="325" spans="7:23" ht="15.75" customHeight="1">
      <c r="G325" s="9" t="s">
        <v>823</v>
      </c>
      <c r="W325" s="26"/>
    </row>
    <row r="326" spans="7:23" ht="15.75" customHeight="1">
      <c r="G326" s="9" t="s">
        <v>824</v>
      </c>
      <c r="W326" s="26"/>
    </row>
    <row r="327" spans="7:23" ht="15.75" customHeight="1">
      <c r="G327" s="9" t="s">
        <v>825</v>
      </c>
      <c r="W327" s="26"/>
    </row>
    <row r="328" spans="7:23" ht="15.75" customHeight="1">
      <c r="G328" s="9" t="s">
        <v>826</v>
      </c>
      <c r="W328" s="26"/>
    </row>
    <row r="329" spans="7:23" ht="15.75" customHeight="1">
      <c r="G329" s="9" t="s">
        <v>827</v>
      </c>
      <c r="W329" s="26"/>
    </row>
    <row r="330" spans="7:23" ht="15.75" customHeight="1">
      <c r="G330" s="9" t="s">
        <v>828</v>
      </c>
      <c r="W330" s="26"/>
    </row>
    <row r="331" spans="7:23" ht="15.75" customHeight="1">
      <c r="G331" s="9" t="s">
        <v>829</v>
      </c>
      <c r="W331" s="26"/>
    </row>
    <row r="332" spans="7:23" ht="15.75" customHeight="1">
      <c r="G332" s="9" t="s">
        <v>830</v>
      </c>
      <c r="W332" s="26"/>
    </row>
    <row r="333" spans="7:23" ht="15.75" customHeight="1">
      <c r="G333" s="9" t="s">
        <v>831</v>
      </c>
      <c r="W333" s="26"/>
    </row>
    <row r="334" spans="7:23" ht="15.75" customHeight="1">
      <c r="G334" s="9" t="s">
        <v>832</v>
      </c>
      <c r="W334" s="26"/>
    </row>
    <row r="335" spans="7:23" ht="15.75" customHeight="1">
      <c r="G335" s="9" t="s">
        <v>833</v>
      </c>
      <c r="W335" s="26"/>
    </row>
    <row r="336" spans="7:23" ht="15.75" customHeight="1">
      <c r="G336" s="9" t="s">
        <v>834</v>
      </c>
      <c r="W336" s="26"/>
    </row>
    <row r="337" spans="7:23" ht="15.75" customHeight="1">
      <c r="G337" s="9" t="s">
        <v>835</v>
      </c>
      <c r="W337" s="26"/>
    </row>
    <row r="338" spans="7:23" ht="15.75" customHeight="1">
      <c r="G338" s="9" t="s">
        <v>836</v>
      </c>
      <c r="W338" s="26"/>
    </row>
    <row r="339" spans="7:23" ht="15.75" customHeight="1">
      <c r="G339" s="9" t="s">
        <v>837</v>
      </c>
      <c r="W339" s="26"/>
    </row>
    <row r="340" spans="7:23" ht="15.75" customHeight="1">
      <c r="G340" s="9" t="s">
        <v>838</v>
      </c>
      <c r="W340" s="26"/>
    </row>
    <row r="341" spans="7:23" ht="15.75" customHeight="1">
      <c r="G341" s="9" t="s">
        <v>839</v>
      </c>
      <c r="W341" s="26"/>
    </row>
    <row r="342" spans="7:23" ht="15.75" customHeight="1">
      <c r="G342" s="9" t="s">
        <v>840</v>
      </c>
      <c r="W342" s="26"/>
    </row>
    <row r="343" spans="7:23" ht="15.75" customHeight="1">
      <c r="G343" s="9" t="s">
        <v>841</v>
      </c>
      <c r="W343" s="26"/>
    </row>
    <row r="344" spans="7:23" ht="15.75" customHeight="1">
      <c r="G344" s="9" t="s">
        <v>842</v>
      </c>
      <c r="W344" s="26"/>
    </row>
    <row r="345" spans="7:23" ht="15.75" customHeight="1">
      <c r="G345" s="9" t="s">
        <v>843</v>
      </c>
      <c r="W345" s="26"/>
    </row>
    <row r="346" spans="7:23" ht="15.75" customHeight="1">
      <c r="G346" s="9" t="s">
        <v>844</v>
      </c>
      <c r="W346" s="26"/>
    </row>
    <row r="347" spans="7:23" ht="15.75" customHeight="1">
      <c r="G347" s="9" t="s">
        <v>845</v>
      </c>
      <c r="W347" s="26"/>
    </row>
    <row r="348" spans="7:23" ht="15.75" customHeight="1">
      <c r="W348" s="26"/>
    </row>
    <row r="349" spans="7:23" ht="15.75" customHeight="1">
      <c r="W349" s="26"/>
    </row>
    <row r="350" spans="7:23" ht="15.75" customHeight="1">
      <c r="W350" s="26"/>
    </row>
    <row r="351" spans="7:23" ht="15.75" customHeight="1">
      <c r="W351" s="26"/>
    </row>
    <row r="352" spans="7:23" ht="15.75" customHeight="1">
      <c r="W352" s="26"/>
    </row>
    <row r="353" spans="23:23" ht="15.75" customHeight="1">
      <c r="W353" s="26"/>
    </row>
    <row r="354" spans="23:23" ht="15.75" customHeight="1">
      <c r="W354" s="26"/>
    </row>
    <row r="355" spans="23:23" ht="15.75" customHeight="1">
      <c r="W355" s="26"/>
    </row>
    <row r="356" spans="23:23" ht="15.75" customHeight="1">
      <c r="W356" s="26"/>
    </row>
    <row r="357" spans="23:23" ht="15.75" customHeight="1">
      <c r="W357" s="26"/>
    </row>
    <row r="358" spans="23:23" ht="15.75" customHeight="1">
      <c r="W358" s="26"/>
    </row>
    <row r="359" spans="23:23" ht="15.75" customHeight="1">
      <c r="W359" s="26"/>
    </row>
    <row r="360" spans="23:23" ht="15.75" customHeight="1">
      <c r="W360" s="26"/>
    </row>
    <row r="361" spans="23:23" ht="15.75" customHeight="1">
      <c r="W361" s="26"/>
    </row>
    <row r="362" spans="23:23" ht="15.75" customHeight="1">
      <c r="W362" s="26"/>
    </row>
    <row r="363" spans="23:23" ht="15.75" customHeight="1">
      <c r="W363" s="26"/>
    </row>
    <row r="364" spans="23:23" ht="15.75" customHeight="1">
      <c r="W364" s="26"/>
    </row>
    <row r="365" spans="23:23" ht="15.75" customHeight="1">
      <c r="W365" s="26"/>
    </row>
    <row r="366" spans="23:23" ht="15.75" customHeight="1">
      <c r="W366" s="26"/>
    </row>
    <row r="367" spans="23:23" ht="15.75" customHeight="1">
      <c r="W367" s="26"/>
    </row>
    <row r="368" spans="23:23" ht="15.75" customHeight="1">
      <c r="W368" s="26"/>
    </row>
    <row r="369" spans="23:23" ht="15.75" customHeight="1">
      <c r="W369" s="26"/>
    </row>
    <row r="370" spans="23:23" ht="15.75" customHeight="1">
      <c r="W370" s="26"/>
    </row>
    <row r="371" spans="23:23" ht="15.75" customHeight="1">
      <c r="W371" s="26"/>
    </row>
    <row r="372" spans="23:23" ht="15.75" customHeight="1">
      <c r="W372" s="26"/>
    </row>
    <row r="373" spans="23:23" ht="15.75" customHeight="1">
      <c r="W373" s="26"/>
    </row>
    <row r="374" spans="23:23" ht="15.75" customHeight="1">
      <c r="W374" s="26"/>
    </row>
    <row r="375" spans="23:23" ht="15.75" customHeight="1">
      <c r="W375" s="26"/>
    </row>
    <row r="376" spans="23:23" ht="15.75" customHeight="1">
      <c r="W376" s="26"/>
    </row>
    <row r="377" spans="23:23" ht="15.75" customHeight="1">
      <c r="W377" s="26"/>
    </row>
    <row r="378" spans="23:23" ht="15.75" customHeight="1">
      <c r="W378" s="26"/>
    </row>
    <row r="379" spans="23:23" ht="15.75" customHeight="1">
      <c r="W379" s="26"/>
    </row>
    <row r="380" spans="23:23" ht="15.75" customHeight="1">
      <c r="W380" s="26"/>
    </row>
    <row r="381" spans="23:23" ht="15.75" customHeight="1">
      <c r="W381" s="26"/>
    </row>
    <row r="382" spans="23:23" ht="15.75" customHeight="1">
      <c r="W382" s="26"/>
    </row>
    <row r="383" spans="23:23" ht="15.75" customHeight="1">
      <c r="W383" s="26"/>
    </row>
    <row r="384" spans="23:23" ht="15.75" customHeight="1">
      <c r="W384" s="26"/>
    </row>
    <row r="385" spans="23:23" ht="15.75" customHeight="1">
      <c r="W385" s="26"/>
    </row>
    <row r="386" spans="23:23" ht="15.75" customHeight="1">
      <c r="W386" s="26"/>
    </row>
    <row r="387" spans="23:23" ht="15.75" customHeight="1">
      <c r="W387" s="26"/>
    </row>
    <row r="388" spans="23:23" ht="15.75" customHeight="1">
      <c r="W388" s="26"/>
    </row>
    <row r="389" spans="23:23" ht="15.75" customHeight="1">
      <c r="W389" s="26"/>
    </row>
    <row r="390" spans="23:23" ht="15.75" customHeight="1">
      <c r="W390" s="26"/>
    </row>
    <row r="391" spans="23:23" ht="15.75" customHeight="1">
      <c r="W391" s="26"/>
    </row>
    <row r="392" spans="23:23" ht="15.75" customHeight="1">
      <c r="W392" s="26"/>
    </row>
    <row r="393" spans="23:23" ht="15.75" customHeight="1">
      <c r="W393" s="26"/>
    </row>
    <row r="394" spans="23:23" ht="15.75" customHeight="1">
      <c r="W394" s="26"/>
    </row>
    <row r="395" spans="23:23" ht="15.75" customHeight="1">
      <c r="W395" s="26"/>
    </row>
    <row r="396" spans="23:23" ht="15.75" customHeight="1">
      <c r="W396" s="26"/>
    </row>
    <row r="397" spans="23:23" ht="15.75" customHeight="1">
      <c r="W397" s="26"/>
    </row>
    <row r="398" spans="23:23" ht="15.75" customHeight="1">
      <c r="W398" s="26"/>
    </row>
    <row r="399" spans="23:23" ht="15.75" customHeight="1">
      <c r="W399" s="26"/>
    </row>
    <row r="400" spans="23:23" ht="15.75" customHeight="1">
      <c r="W400" s="26"/>
    </row>
    <row r="401" spans="23:23" ht="15.75" customHeight="1">
      <c r="W401" s="26"/>
    </row>
    <row r="402" spans="23:23" ht="15.75" customHeight="1">
      <c r="W402" s="26"/>
    </row>
    <row r="403" spans="23:23" ht="15.75" customHeight="1">
      <c r="W403" s="26"/>
    </row>
    <row r="404" spans="23:23" ht="15.75" customHeight="1">
      <c r="W404" s="26"/>
    </row>
    <row r="405" spans="23:23" ht="15.75" customHeight="1">
      <c r="W405" s="26"/>
    </row>
    <row r="406" spans="23:23" ht="15.75" customHeight="1">
      <c r="W406" s="26"/>
    </row>
    <row r="407" spans="23:23" ht="15.75" customHeight="1">
      <c r="W407" s="26"/>
    </row>
    <row r="408" spans="23:23" ht="15.75" customHeight="1">
      <c r="W408" s="26"/>
    </row>
    <row r="409" spans="23:23" ht="15.75" customHeight="1">
      <c r="W409" s="26"/>
    </row>
    <row r="410" spans="23:23" ht="15.75" customHeight="1">
      <c r="W410" s="26"/>
    </row>
    <row r="411" spans="23:23" ht="15.75" customHeight="1">
      <c r="W411" s="26"/>
    </row>
    <row r="412" spans="23:23" ht="15.75" customHeight="1">
      <c r="W412" s="26"/>
    </row>
    <row r="413" spans="23:23" ht="15.75" customHeight="1">
      <c r="W413" s="26"/>
    </row>
    <row r="414" spans="23:23" ht="15.75" customHeight="1">
      <c r="W414" s="26"/>
    </row>
    <row r="415" spans="23:23" ht="15.75" customHeight="1"/>
    <row r="416" spans="23:23"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customSheetViews>
    <customSheetView guid="{258BA2CE-0D4B-4685-9512-B6E91D85BFDC}">
      <pageMargins left="0.7" right="0.7" top="0.78740157499999996" bottom="0.78740157499999996" header="0" footer="0"/>
      <pageSetup orientation="landscape"/>
    </customSheetView>
  </customSheetViews>
  <pageMargins left="0.7" right="0.7" top="0.78740157499999996" bottom="0.78740157499999996"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A22A-8FDF-48DB-AA22-3FEDF03FBFDD}">
  <dimension ref="A1:K14"/>
  <sheetViews>
    <sheetView workbookViewId="0">
      <selection activeCell="K4" sqref="K4"/>
    </sheetView>
  </sheetViews>
  <sheetFormatPr defaultRowHeight="12.75"/>
  <cols>
    <col min="2" max="2" width="17.5703125" style="84" customWidth="1"/>
    <col min="3" max="3" width="25.28515625" customWidth="1"/>
    <col min="4" max="4" width="16.5703125" bestFit="1" customWidth="1"/>
    <col min="5" max="5" width="1.85546875" customWidth="1"/>
    <col min="6" max="6" width="47" style="84" customWidth="1"/>
    <col min="7" max="7" width="2.85546875" customWidth="1"/>
    <col min="8" max="8" width="46.7109375" bestFit="1" customWidth="1"/>
    <col min="9" max="9" width="26.28515625" bestFit="1" customWidth="1"/>
    <col min="10" max="10" width="16.140625" bestFit="1" customWidth="1"/>
    <col min="11" max="11" width="20.7109375" bestFit="1" customWidth="1"/>
  </cols>
  <sheetData>
    <row r="1" spans="1:11" ht="33" customHeight="1">
      <c r="A1" s="543" t="s">
        <v>1204</v>
      </c>
      <c r="B1" s="543" t="s">
        <v>1205</v>
      </c>
      <c r="C1" s="543" t="s">
        <v>1206</v>
      </c>
      <c r="D1" s="543" t="s">
        <v>1207</v>
      </c>
      <c r="E1" s="84"/>
      <c r="F1" s="543" t="s">
        <v>1208</v>
      </c>
      <c r="G1" s="84"/>
      <c r="H1" s="543" t="s">
        <v>1211</v>
      </c>
      <c r="I1" s="543" t="s">
        <v>1209</v>
      </c>
      <c r="J1" s="543" t="s">
        <v>1210</v>
      </c>
      <c r="K1" s="543" t="s">
        <v>1016</v>
      </c>
    </row>
    <row r="2" spans="1:11">
      <c r="A2" t="str">
        <f>IF([0]!akronym_projektu="","",akronym_projektu)</f>
        <v/>
      </c>
      <c r="B2" s="549">
        <f>'Hlavní uchazeč'!D15</f>
        <v>0</v>
      </c>
      <c r="C2" s="84" t="str">
        <f>'Hlavní uchazeč'!D19</f>
        <v>Vyberte možnost:</v>
      </c>
      <c r="D2" s="84" t="str">
        <f>'Hlavní uchazeč'!D9</f>
        <v>P - Hlavní příjemce</v>
      </c>
      <c r="E2" s="84"/>
      <c r="F2" s="84">
        <f>'Identifikační údaje projektu'!D11</f>
        <v>0</v>
      </c>
      <c r="G2" s="84"/>
      <c r="H2" t="str">
        <f>"Rok 1: "&amp;('Finanční plán hl. uchazeč'!E40)*100&amp;"% PV; Rok 2: "&amp;('Finanční plán hl. uchazeč'!F40)*100&amp;"% PV; Rok 3: "&amp;('Finanční plán hl. uchazeč'!G40)*100&amp;" % PV"</f>
        <v>Rok 1: 0% PV; Rok 2: 0% PV; Rok 3: 0 % PV</v>
      </c>
      <c r="I2" t="str">
        <f>'Finanční plán hl. uchazeč'!D48</f>
        <v>Vyberte možnost:</v>
      </c>
      <c r="J2" t="str">
        <f>'Finanční plán hl. uchazeč'!E106&amp;" €"</f>
        <v>0 €</v>
      </c>
      <c r="K2" t="str">
        <f>'Finanční plán hl. uchazeč'!H106&amp;" €"</f>
        <v>0 €</v>
      </c>
    </row>
    <row r="3" spans="1:11">
      <c r="A3" t="str">
        <f>A2</f>
        <v/>
      </c>
      <c r="B3" s="18">
        <f>'Další účastník 1'!D15</f>
        <v>0</v>
      </c>
      <c r="C3" t="str">
        <f>'Další účastník 1'!D19</f>
        <v>Vyberte možnost:</v>
      </c>
      <c r="D3" t="str">
        <f>'Další účastník 1'!D9</f>
        <v>D - Další účastník</v>
      </c>
      <c r="E3" s="84"/>
      <c r="F3" s="84">
        <f>F2</f>
        <v>0</v>
      </c>
      <c r="H3" t="str">
        <f>"Rok 1: "&amp;('Finanční plán d. účastníka 1'!E40)*100&amp;"% PV; Rok 2: "&amp;('Finanční plán d. účastníka 1'!F40)*100&amp;"% PV; Rok 3: "&amp;('Finanční plán d. účastníka 1'!G40)*100&amp;" % PV"</f>
        <v>Rok 1: 0% PV; Rok 2: 0% PV; Rok 3: 0 % PV</v>
      </c>
      <c r="I3" t="str">
        <f>'Finanční plán d. účastníka 1'!D48</f>
        <v>Vyberte možnost:</v>
      </c>
      <c r="J3" t="str">
        <f>'Finanční plán d. účastníka 1'!E105&amp; " €"</f>
        <v>0 €</v>
      </c>
      <c r="K3" t="str">
        <f>'Finanční plán d. účastníka 1'!H105&amp; " €"</f>
        <v>0 €</v>
      </c>
    </row>
    <row r="4" spans="1:11">
      <c r="A4" t="str">
        <f>A2</f>
        <v/>
      </c>
      <c r="B4" s="18">
        <f>'Další účastník 2'!D15</f>
        <v>0</v>
      </c>
      <c r="C4" t="str">
        <f>'Další účastník 2'!D19</f>
        <v>Vyberte možnost:</v>
      </c>
      <c r="D4" t="str">
        <f>'Další účastník 2'!D9</f>
        <v>D - Další účastník</v>
      </c>
      <c r="E4" s="84"/>
      <c r="F4" s="84">
        <f>F2</f>
        <v>0</v>
      </c>
      <c r="H4" s="84" t="str">
        <f>"Rok 1: "&amp;('Finanční plán d. účastníka 2'!E40)*100&amp;"% PV; Rok 2: "&amp;('Finanční plán d. účastníka 2'!F40)*100&amp;"% PV; Rok 3: "&amp;('Finanční plán d. účastníka 2'!G40)*100&amp;" % PV"</f>
        <v>Rok 1: 0% PV; Rok 2: 0% PV; Rok 3: 0 % PV</v>
      </c>
      <c r="I4" t="str">
        <f>'Finanční plán d. účastníka 2'!D48</f>
        <v>Vyberte možnost:</v>
      </c>
      <c r="J4" t="str">
        <f>'Finanční plán d. účastníka 2'!E105&amp; " €"</f>
        <v>0 €</v>
      </c>
      <c r="K4" t="str">
        <f>'Finanční plán d. účastníka 2'!H105&amp;" €"</f>
        <v>0 €</v>
      </c>
    </row>
    <row r="5" spans="1:11">
      <c r="B5" s="18"/>
    </row>
    <row r="14" spans="1:11">
      <c r="J14" s="84"/>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tabColor rgb="FFF8F8F8"/>
    <outlinePr summaryBelow="0" summaryRight="0"/>
    <pageSetUpPr fitToPage="1"/>
  </sheetPr>
  <dimension ref="A1:H1007"/>
  <sheetViews>
    <sheetView showGridLines="0" showRowColHeaders="0" showRuler="0" zoomScaleNormal="100" workbookViewId="0"/>
  </sheetViews>
  <sheetFormatPr defaultColWidth="14.42578125" defaultRowHeight="15" customHeight="1"/>
  <cols>
    <col min="1" max="1" width="5.5703125" style="54" customWidth="1"/>
    <col min="2" max="2" width="59.7109375" customWidth="1"/>
    <col min="3" max="3" width="2.85546875" style="54" customWidth="1"/>
    <col min="4" max="4" width="43.42578125" customWidth="1"/>
    <col min="5" max="5" width="38.5703125" style="84" customWidth="1"/>
    <col min="6" max="6" width="2.85546875" style="84" customWidth="1"/>
    <col min="7" max="7" width="32.140625" customWidth="1"/>
    <col min="8" max="8" width="15.140625" customWidth="1"/>
    <col min="9" max="9" width="14.5703125" customWidth="1"/>
    <col min="10" max="10" width="14.42578125" customWidth="1"/>
  </cols>
  <sheetData>
    <row r="1" spans="1:7" s="54" customFormat="1" ht="15" customHeight="1">
      <c r="A1" s="150"/>
      <c r="B1" s="256"/>
      <c r="C1" s="256"/>
      <c r="D1" s="256"/>
      <c r="E1" s="256"/>
      <c r="F1" s="256"/>
      <c r="G1" s="256"/>
    </row>
    <row r="2" spans="1:7" s="54" customFormat="1" ht="21.6" customHeight="1">
      <c r="B2" s="256"/>
      <c r="C2" s="256"/>
      <c r="D2" s="256"/>
      <c r="E2" s="256"/>
      <c r="F2" s="256"/>
      <c r="G2" s="256"/>
    </row>
    <row r="3" spans="1:7" s="54" customFormat="1" ht="18" customHeight="1">
      <c r="B3" s="570" t="s">
        <v>750</v>
      </c>
      <c r="C3" s="570"/>
      <c r="D3" s="571"/>
      <c r="E3" s="478"/>
      <c r="F3" s="478"/>
      <c r="G3" s="256"/>
    </row>
    <row r="4" spans="1:7" s="54" customFormat="1" ht="15" customHeight="1">
      <c r="B4" s="256"/>
      <c r="C4" s="256"/>
      <c r="D4" s="256"/>
      <c r="E4" s="256"/>
      <c r="F4" s="256"/>
      <c r="G4" s="256"/>
    </row>
    <row r="5" spans="1:7" ht="15" customHeight="1">
      <c r="B5" s="256"/>
      <c r="C5" s="256"/>
      <c r="D5" s="256"/>
      <c r="E5" s="256"/>
      <c r="F5" s="256"/>
      <c r="G5" s="256"/>
    </row>
    <row r="6" spans="1:7" ht="24.6" customHeight="1">
      <c r="B6" s="572" t="s">
        <v>1032</v>
      </c>
      <c r="C6" s="573"/>
      <c r="D6" s="573"/>
      <c r="E6" s="573"/>
      <c r="F6" s="573"/>
      <c r="G6" s="574"/>
    </row>
    <row r="7" spans="1:7" ht="9.6" customHeight="1">
      <c r="B7" s="270"/>
      <c r="C7" s="270"/>
      <c r="D7" s="289"/>
      <c r="E7" s="289"/>
      <c r="F7" s="289"/>
      <c r="G7" s="290"/>
    </row>
    <row r="8" spans="1:7" s="54" customFormat="1" ht="9.6" customHeight="1">
      <c r="B8" s="291"/>
      <c r="C8" s="291"/>
      <c r="D8" s="292"/>
      <c r="E8" s="292"/>
      <c r="F8" s="292"/>
      <c r="G8" s="293"/>
    </row>
    <row r="9" spans="1:7" ht="30.75" customHeight="1">
      <c r="B9" s="277" t="s">
        <v>0</v>
      </c>
      <c r="C9" s="277"/>
      <c r="D9" s="575"/>
      <c r="E9" s="576"/>
      <c r="F9" s="292"/>
      <c r="G9" s="293"/>
    </row>
    <row r="10" spans="1:7" ht="18.75" customHeight="1">
      <c r="B10" s="294"/>
      <c r="C10" s="294"/>
      <c r="D10" s="292"/>
      <c r="E10" s="292"/>
      <c r="F10" s="292"/>
      <c r="G10" s="293"/>
    </row>
    <row r="11" spans="1:7" ht="43.9" customHeight="1">
      <c r="B11" s="282" t="s">
        <v>1</v>
      </c>
      <c r="C11" s="282"/>
      <c r="D11" s="575"/>
      <c r="E11" s="576"/>
      <c r="F11" s="292"/>
      <c r="G11" s="480" t="str">
        <f>"Zapsáno znaků: "&amp;LEN(D11)&amp;" z max. 254"</f>
        <v>Zapsáno znaků: 0 z max. 254</v>
      </c>
    </row>
    <row r="12" spans="1:7" ht="18" customHeight="1">
      <c r="B12" s="277"/>
      <c r="C12" s="277"/>
      <c r="D12" s="292"/>
      <c r="E12" s="292"/>
      <c r="F12" s="292"/>
      <c r="G12" s="295"/>
    </row>
    <row r="13" spans="1:7" ht="43.9" customHeight="1">
      <c r="B13" s="277" t="s">
        <v>64</v>
      </c>
      <c r="C13" s="277"/>
      <c r="D13" s="575"/>
      <c r="E13" s="576"/>
      <c r="F13" s="292"/>
      <c r="G13" s="480" t="str">
        <f>"Zapsáno znaků: "&amp;LEN(D13)&amp;" z max. 254"</f>
        <v>Zapsáno znaků: 0 z max. 254</v>
      </c>
    </row>
    <row r="14" spans="1:7" ht="14.25" customHeight="1">
      <c r="B14" s="277"/>
      <c r="C14" s="277"/>
      <c r="D14" s="292"/>
      <c r="E14" s="292"/>
      <c r="F14" s="292"/>
      <c r="G14" s="295"/>
    </row>
    <row r="15" spans="1:7" s="84" customFormat="1" ht="15.75" customHeight="1">
      <c r="B15" s="277" t="s">
        <v>1036</v>
      </c>
      <c r="C15" s="277"/>
      <c r="D15" s="495"/>
      <c r="E15" s="402"/>
      <c r="F15" s="292"/>
      <c r="G15" s="402"/>
    </row>
    <row r="16" spans="1:7" s="84" customFormat="1" ht="14.25" customHeight="1">
      <c r="B16" s="277"/>
      <c r="C16" s="277"/>
      <c r="D16" s="292"/>
      <c r="E16" s="292"/>
      <c r="F16" s="292"/>
      <c r="G16" s="295"/>
    </row>
    <row r="17" spans="1:7" ht="27" customHeight="1">
      <c r="B17" s="481" t="s">
        <v>1034</v>
      </c>
      <c r="C17" s="277"/>
      <c r="D17" s="579" t="s">
        <v>1175</v>
      </c>
      <c r="E17" s="578"/>
      <c r="F17" s="292"/>
      <c r="G17" s="295"/>
    </row>
    <row r="18" spans="1:7" ht="12" customHeight="1">
      <c r="B18" s="277"/>
      <c r="C18" s="277"/>
      <c r="D18" s="292"/>
      <c r="E18" s="292"/>
      <c r="F18" s="292"/>
      <c r="G18" s="295"/>
    </row>
    <row r="19" spans="1:7" ht="15.6" customHeight="1">
      <c r="B19" s="481" t="s">
        <v>1035</v>
      </c>
      <c r="C19" s="481"/>
      <c r="D19" s="577" t="s">
        <v>177</v>
      </c>
      <c r="E19" s="578"/>
      <c r="F19" s="292"/>
      <c r="G19" s="292"/>
    </row>
    <row r="20" spans="1:7" ht="15.75" customHeight="1">
      <c r="B20" s="293"/>
      <c r="C20" s="293"/>
      <c r="D20" s="292"/>
      <c r="E20" s="292"/>
      <c r="F20" s="292"/>
      <c r="G20" s="295"/>
    </row>
    <row r="21" spans="1:7" ht="72.75" customHeight="1">
      <c r="B21" s="277" t="s">
        <v>1031</v>
      </c>
      <c r="C21" s="277"/>
      <c r="D21" s="575"/>
      <c r="E21" s="576"/>
      <c r="F21" s="292"/>
      <c r="G21" s="480" t="str">
        <f>"Zapsáno znaků: "&amp;LEN(D21)&amp;" z max. 1000"</f>
        <v>Zapsáno znaků: 0 z max. 1000</v>
      </c>
    </row>
    <row r="22" spans="1:7" s="84" customFormat="1" ht="15.6" customHeight="1">
      <c r="B22" s="277"/>
      <c r="C22" s="277"/>
      <c r="D22" s="277"/>
      <c r="E22" s="277"/>
      <c r="F22" s="277"/>
      <c r="G22" s="277"/>
    </row>
    <row r="23" spans="1:7" s="84" customFormat="1" ht="15.6" customHeight="1">
      <c r="B23" s="481" t="s">
        <v>1059</v>
      </c>
      <c r="C23" s="277"/>
      <c r="D23" s="494" t="s">
        <v>26</v>
      </c>
      <c r="E23" s="586"/>
      <c r="F23" s="587"/>
      <c r="G23" s="587"/>
    </row>
    <row r="24" spans="1:7" ht="9.6" customHeight="1">
      <c r="B24" s="293"/>
      <c r="C24" s="293"/>
      <c r="D24" s="292"/>
      <c r="E24" s="292"/>
      <c r="F24" s="292"/>
      <c r="G24" s="295"/>
    </row>
    <row r="25" spans="1:7" s="82" customFormat="1" ht="15.6" customHeight="1">
      <c r="B25" s="263"/>
      <c r="C25" s="263"/>
      <c r="D25" s="389"/>
      <c r="E25" s="389"/>
      <c r="F25" s="389"/>
      <c r="G25" s="424"/>
    </row>
    <row r="26" spans="1:7" s="84" customFormat="1" ht="15.6" customHeight="1">
      <c r="A26" s="82"/>
      <c r="B26" s="401" t="s">
        <v>1037</v>
      </c>
      <c r="C26" s="405"/>
      <c r="D26" s="405"/>
      <c r="E26" s="405"/>
      <c r="F26" s="405"/>
      <c r="G26" s="405"/>
    </row>
    <row r="27" spans="1:7" s="84" customFormat="1" ht="15.6" customHeight="1">
      <c r="B27" s="580" t="s">
        <v>1038</v>
      </c>
      <c r="C27" s="580"/>
      <c r="D27" s="580"/>
      <c r="E27" s="406"/>
      <c r="F27" s="316"/>
      <c r="G27" s="316"/>
    </row>
    <row r="28" spans="1:7" s="84" customFormat="1" ht="15.6" customHeight="1">
      <c r="B28" s="580"/>
      <c r="C28" s="580"/>
      <c r="D28" s="580"/>
      <c r="E28" s="406"/>
      <c r="F28" s="316"/>
      <c r="G28" s="316"/>
    </row>
    <row r="29" spans="1:7" s="84" customFormat="1" ht="6" customHeight="1">
      <c r="B29" s="406"/>
      <c r="C29" s="316"/>
      <c r="D29" s="316"/>
      <c r="E29" s="316"/>
      <c r="F29" s="316"/>
      <c r="G29" s="316"/>
    </row>
    <row r="30" spans="1:7" s="84" customFormat="1" ht="15.6" customHeight="1">
      <c r="B30" s="407" t="s">
        <v>1051</v>
      </c>
      <c r="C30" s="316"/>
      <c r="D30" s="545"/>
      <c r="E30" s="316"/>
      <c r="F30" s="316"/>
      <c r="G30" s="316"/>
    </row>
    <row r="31" spans="1:7" s="84" customFormat="1" ht="15.6" customHeight="1">
      <c r="B31" s="406"/>
      <c r="C31" s="316"/>
      <c r="D31" s="316"/>
      <c r="E31" s="316"/>
      <c r="F31" s="316"/>
      <c r="G31" s="316"/>
    </row>
    <row r="32" spans="1:7" s="84" customFormat="1" ht="15.6" customHeight="1">
      <c r="B32" s="407" t="s">
        <v>1039</v>
      </c>
      <c r="C32" s="316"/>
      <c r="D32" s="545"/>
      <c r="E32" s="316"/>
      <c r="F32" s="316"/>
      <c r="G32" s="316"/>
    </row>
    <row r="33" spans="1:8" s="84" customFormat="1" ht="15.6" customHeight="1">
      <c r="B33" s="407"/>
      <c r="C33" s="316"/>
      <c r="D33" s="316"/>
      <c r="E33" s="316"/>
      <c r="F33" s="316"/>
      <c r="G33" s="316"/>
    </row>
    <row r="34" spans="1:8" s="84" customFormat="1" ht="15.6" customHeight="1">
      <c r="B34" s="407" t="s">
        <v>1040</v>
      </c>
      <c r="C34" s="316"/>
      <c r="D34" s="546"/>
      <c r="E34" s="316"/>
      <c r="F34" s="316"/>
      <c r="G34" s="316"/>
    </row>
    <row r="35" spans="1:8" s="84" customFormat="1" ht="15.6" customHeight="1">
      <c r="B35" s="407"/>
      <c r="C35" s="316"/>
      <c r="D35" s="316"/>
      <c r="E35" s="316"/>
      <c r="F35" s="316"/>
      <c r="G35" s="316"/>
    </row>
    <row r="36" spans="1:8" s="84" customFormat="1" ht="15.6" customHeight="1">
      <c r="B36" s="407" t="s">
        <v>1041</v>
      </c>
      <c r="C36" s="316"/>
      <c r="D36" s="545"/>
      <c r="E36" s="316"/>
      <c r="F36" s="316"/>
      <c r="G36" s="316"/>
    </row>
    <row r="37" spans="1:8" ht="15.75" customHeight="1">
      <c r="A37" s="84"/>
      <c r="B37" s="316"/>
      <c r="C37" s="316"/>
      <c r="D37" s="316"/>
      <c r="E37" s="316"/>
      <c r="F37" s="316"/>
      <c r="G37" s="316"/>
      <c r="H37" s="422"/>
    </row>
    <row r="38" spans="1:8" s="84" customFormat="1" ht="15.75" customHeight="1">
      <c r="B38" s="160"/>
      <c r="C38" s="160"/>
      <c r="D38" s="422"/>
      <c r="E38" s="422"/>
      <c r="F38" s="422"/>
      <c r="G38" s="422"/>
      <c r="H38" s="422"/>
    </row>
    <row r="39" spans="1:8" ht="15.75" customHeight="1">
      <c r="B39" s="218" t="s">
        <v>84</v>
      </c>
      <c r="C39" s="297"/>
      <c r="D39" s="422"/>
      <c r="E39" s="422"/>
      <c r="F39" s="422"/>
      <c r="G39" s="422"/>
      <c r="H39" s="422"/>
    </row>
    <row r="40" spans="1:8" s="54" customFormat="1" ht="15.6" customHeight="1">
      <c r="B40" s="298" t="s">
        <v>743</v>
      </c>
      <c r="C40" s="193"/>
      <c r="D40" s="419"/>
      <c r="E40" s="419"/>
      <c r="F40" s="419"/>
      <c r="G40" s="295"/>
    </row>
    <row r="41" spans="1:8" s="84" customFormat="1" ht="3" customHeight="1">
      <c r="B41" s="221"/>
      <c r="C41" s="193"/>
      <c r="D41" s="419"/>
      <c r="E41" s="419"/>
      <c r="F41" s="419"/>
      <c r="G41" s="295"/>
    </row>
    <row r="42" spans="1:8" ht="25.15" customHeight="1">
      <c r="B42" s="593" t="s">
        <v>1070</v>
      </c>
      <c r="C42" s="593"/>
      <c r="D42" s="593"/>
      <c r="E42" s="416"/>
      <c r="F42" s="299"/>
      <c r="G42" s="299"/>
    </row>
    <row r="43" spans="1:8" s="84" customFormat="1" ht="6.75" customHeight="1">
      <c r="B43" s="221"/>
      <c r="C43" s="193"/>
      <c r="D43" s="419"/>
      <c r="E43" s="419"/>
      <c r="F43" s="419"/>
      <c r="G43" s="295"/>
    </row>
    <row r="44" spans="1:8" ht="15.6" customHeight="1">
      <c r="B44" s="277" t="s">
        <v>819</v>
      </c>
      <c r="C44" s="282"/>
      <c r="D44" s="597" t="s">
        <v>813</v>
      </c>
      <c r="E44" s="598"/>
      <c r="F44" s="599"/>
      <c r="G44" s="416"/>
    </row>
    <row r="45" spans="1:8" s="84" customFormat="1" ht="15.6" customHeight="1">
      <c r="B45" s="277"/>
      <c r="C45" s="282"/>
      <c r="D45" s="277"/>
      <c r="E45" s="277"/>
      <c r="F45" s="295"/>
      <c r="G45" s="295"/>
    </row>
    <row r="46" spans="1:8" s="84" customFormat="1" ht="15" customHeight="1">
      <c r="B46" s="277" t="s">
        <v>820</v>
      </c>
      <c r="C46" s="282"/>
      <c r="D46" s="594" t="str">
        <f>IF($D$44="PO1-Konkurenceschopná ekonomika založená na znalostech","Vyberte příslušný cíl z oblasti PO1:","")</f>
        <v>Vyberte příslušný cíl z oblasti PO1:</v>
      </c>
      <c r="E46" s="595"/>
      <c r="F46" s="596"/>
      <c r="G46" s="363" t="str">
        <f>IF($D$44="PO1-Konkurenceschopná ekonomika založená na znalostech","  Nevyplněno","")</f>
        <v xml:space="preserve">  Nevyplněno</v>
      </c>
    </row>
    <row r="47" spans="1:8" s="84" customFormat="1" ht="15.6" customHeight="1">
      <c r="B47" s="277"/>
      <c r="C47" s="282"/>
      <c r="D47" s="597" t="str">
        <f>IF($D$44="PO2-Udržitelnost energetiky a materiálových zdrojů","Vyberte příslušný cíl z oblasti PO2:","")</f>
        <v/>
      </c>
      <c r="E47" s="598"/>
      <c r="F47" s="599"/>
      <c r="G47" s="362" t="str">
        <f>IF($D$44="PO2-Udržitelnost energetiky a materiálových zdrojů","  Nevyplněno","")</f>
        <v/>
      </c>
    </row>
    <row r="48" spans="1:8" s="84" customFormat="1" ht="15.6" customHeight="1">
      <c r="B48" s="277"/>
      <c r="C48" s="282"/>
      <c r="D48" s="597" t="str">
        <f>IF($D$44="PO3-Prostředí pro kvalitní život","Vyberte příslušný cíl z oblasti PO3:","")</f>
        <v/>
      </c>
      <c r="E48" s="598"/>
      <c r="F48" s="599"/>
      <c r="G48" s="362" t="str">
        <f>IF($D$44="PO3-Prostředí pro kvalitní život","  Nevyplněno","")</f>
        <v/>
      </c>
    </row>
    <row r="49" spans="2:7" s="84" customFormat="1" ht="15.6" customHeight="1">
      <c r="B49" s="277"/>
      <c r="C49" s="282"/>
      <c r="D49" s="597" t="str">
        <f>IF($D$44="PO4-Sociální a kulturní výzvy","Vyberte příslušný cíl z oblasti PO4","")</f>
        <v/>
      </c>
      <c r="E49" s="598"/>
      <c r="F49" s="599"/>
      <c r="G49" s="362" t="str">
        <f>IF($D$44="PO4-Sociální a kulturní výzvy","  Nevyplněno","")</f>
        <v/>
      </c>
    </row>
    <row r="50" spans="2:7" s="84" customFormat="1" ht="15.6" customHeight="1">
      <c r="B50" s="277"/>
      <c r="C50" s="282"/>
      <c r="D50" s="585" t="str">
        <f>IF($D$44="PO5-Zdravá populace","Vyberte příslušný cíl z oblasti PO5","")</f>
        <v/>
      </c>
      <c r="E50" s="585"/>
      <c r="F50" s="585"/>
      <c r="G50" s="362" t="str">
        <f>IF($D$44="PO5-Zdravá populace","  Nevyplněno","")</f>
        <v/>
      </c>
    </row>
    <row r="51" spans="2:7" s="84" customFormat="1" ht="15.6" customHeight="1">
      <c r="B51" s="277"/>
      <c r="C51" s="282"/>
      <c r="D51" s="585"/>
      <c r="E51" s="585"/>
      <c r="F51" s="585"/>
      <c r="G51" s="362" t="str">
        <f>IF($D$44="PO6-Bezpečná společnost","  Nevyplněno","")</f>
        <v/>
      </c>
    </row>
    <row r="52" spans="2:7" s="84" customFormat="1" ht="15.6" customHeight="1">
      <c r="B52" s="277"/>
      <c r="C52" s="282"/>
      <c r="D52" s="295"/>
      <c r="E52" s="295"/>
      <c r="F52" s="277"/>
      <c r="G52" s="295"/>
    </row>
    <row r="53" spans="2:7" ht="52.5" customHeight="1">
      <c r="B53" s="282" t="s">
        <v>120</v>
      </c>
      <c r="C53" s="282"/>
      <c r="D53" s="575"/>
      <c r="E53" s="600"/>
      <c r="F53" s="576"/>
      <c r="G53" s="480" t="str">
        <f>"    Zapsáno znaků: "&amp;LEN(D53)&amp;" z max. 500"</f>
        <v xml:space="preserve">    Zapsáno znaků: 0 z max. 500</v>
      </c>
    </row>
    <row r="54" spans="2:7" ht="9.6" customHeight="1">
      <c r="B54" s="473"/>
      <c r="C54" s="473"/>
      <c r="D54" s="473"/>
      <c r="E54" s="473"/>
      <c r="F54" s="473"/>
      <c r="G54" s="300"/>
    </row>
    <row r="55" spans="2:7" s="84" customFormat="1" ht="10.5" hidden="1" customHeight="1">
      <c r="B55" s="473"/>
      <c r="C55" s="473"/>
      <c r="D55" s="473"/>
      <c r="E55" s="473"/>
      <c r="F55" s="473"/>
      <c r="G55" s="300"/>
    </row>
    <row r="56" spans="2:7" s="84" customFormat="1" ht="9.6" hidden="1" customHeight="1">
      <c r="B56" s="473"/>
      <c r="C56" s="473"/>
      <c r="D56" s="473"/>
      <c r="E56" s="473"/>
      <c r="F56" s="473"/>
      <c r="G56" s="300"/>
    </row>
    <row r="57" spans="2:7" s="84" customFormat="1" ht="9.6" hidden="1" customHeight="1">
      <c r="B57" s="473"/>
      <c r="C57" s="473"/>
      <c r="D57" s="473"/>
      <c r="E57" s="473"/>
      <c r="F57" s="473"/>
      <c r="G57" s="300"/>
    </row>
    <row r="58" spans="2:7" s="84" customFormat="1" ht="9.6" hidden="1" customHeight="1">
      <c r="B58" s="473"/>
      <c r="C58" s="473"/>
      <c r="D58" s="473"/>
      <c r="E58" s="473"/>
      <c r="F58" s="473"/>
      <c r="G58" s="300"/>
    </row>
    <row r="59" spans="2:7" s="84" customFormat="1" ht="9.6" hidden="1" customHeight="1">
      <c r="B59" s="473"/>
      <c r="C59" s="473"/>
      <c r="D59" s="473"/>
      <c r="E59" s="473"/>
      <c r="F59" s="473"/>
      <c r="G59" s="300"/>
    </row>
    <row r="60" spans="2:7" s="84" customFormat="1" ht="9.6" hidden="1" customHeight="1">
      <c r="B60" s="473"/>
      <c r="C60" s="473"/>
      <c r="D60" s="473"/>
      <c r="E60" s="473"/>
      <c r="F60" s="473"/>
      <c r="G60" s="300"/>
    </row>
    <row r="61" spans="2:7" s="84" customFormat="1" ht="9.6" hidden="1" customHeight="1">
      <c r="B61" s="473"/>
      <c r="C61" s="473"/>
      <c r="D61" s="473"/>
      <c r="E61" s="473"/>
      <c r="F61" s="473"/>
      <c r="G61" s="300"/>
    </row>
    <row r="62" spans="2:7" s="84" customFormat="1" ht="9.6" hidden="1" customHeight="1">
      <c r="B62" s="473"/>
      <c r="C62" s="473"/>
      <c r="D62" s="473"/>
      <c r="E62" s="473"/>
      <c r="F62" s="473"/>
      <c r="G62" s="300"/>
    </row>
    <row r="63" spans="2:7" s="84" customFormat="1" ht="9.6" hidden="1" customHeight="1">
      <c r="B63" s="473"/>
      <c r="C63" s="473"/>
      <c r="D63" s="473"/>
      <c r="E63" s="473"/>
      <c r="F63" s="473"/>
      <c r="G63" s="300"/>
    </row>
    <row r="64" spans="2:7" s="84" customFormat="1" ht="9.6" hidden="1" customHeight="1">
      <c r="B64" s="473"/>
      <c r="C64" s="473"/>
      <c r="D64" s="473"/>
      <c r="E64" s="473"/>
      <c r="F64" s="473"/>
      <c r="G64" s="300"/>
    </row>
    <row r="65" spans="2:7" s="84" customFormat="1" ht="9.6" hidden="1" customHeight="1">
      <c r="B65" s="473"/>
      <c r="C65" s="473"/>
      <c r="D65" s="473"/>
      <c r="E65" s="473"/>
      <c r="F65" s="473"/>
      <c r="G65" s="300"/>
    </row>
    <row r="66" spans="2:7" s="84" customFormat="1" ht="9.6" hidden="1" customHeight="1">
      <c r="B66" s="473"/>
      <c r="C66" s="473"/>
      <c r="D66" s="473"/>
      <c r="E66" s="473"/>
      <c r="F66" s="473"/>
      <c r="G66" s="300"/>
    </row>
    <row r="67" spans="2:7" s="84" customFormat="1" ht="9.6" hidden="1" customHeight="1">
      <c r="B67" s="473"/>
      <c r="C67" s="473"/>
      <c r="D67" s="473"/>
      <c r="E67" s="473"/>
      <c r="F67" s="473"/>
      <c r="G67" s="300"/>
    </row>
    <row r="68" spans="2:7" s="84" customFormat="1" ht="9.6" hidden="1" customHeight="1">
      <c r="B68" s="473"/>
      <c r="C68" s="473"/>
      <c r="D68" s="473"/>
      <c r="E68" s="473"/>
      <c r="F68" s="473"/>
      <c r="G68" s="300"/>
    </row>
    <row r="69" spans="2:7" s="84" customFormat="1" ht="9.6" hidden="1" customHeight="1">
      <c r="B69" s="473"/>
      <c r="C69" s="473"/>
      <c r="D69" s="473"/>
      <c r="E69" s="473"/>
      <c r="F69" s="473"/>
      <c r="G69" s="300"/>
    </row>
    <row r="70" spans="2:7" s="84" customFormat="1" ht="9.6" hidden="1" customHeight="1">
      <c r="B70" s="473"/>
      <c r="C70" s="473"/>
      <c r="D70" s="473"/>
      <c r="E70" s="473"/>
      <c r="F70" s="473"/>
      <c r="G70" s="300"/>
    </row>
    <row r="71" spans="2:7" s="54" customFormat="1" ht="15.75" customHeight="1">
      <c r="B71" s="483"/>
      <c r="C71" s="483"/>
      <c r="D71" s="483"/>
      <c r="E71" s="483"/>
      <c r="F71" s="483"/>
      <c r="G71" s="301"/>
    </row>
    <row r="72" spans="2:7" ht="15.75" customHeight="1">
      <c r="B72" s="302" t="s">
        <v>127</v>
      </c>
      <c r="C72" s="303"/>
      <c r="D72" s="304"/>
      <c r="E72" s="304"/>
      <c r="F72" s="304"/>
      <c r="G72" s="301"/>
    </row>
    <row r="73" spans="2:7" s="54" customFormat="1" ht="15.6" customHeight="1">
      <c r="B73" s="305" t="s">
        <v>744</v>
      </c>
      <c r="C73" s="306"/>
      <c r="D73" s="307"/>
      <c r="E73" s="307"/>
      <c r="F73" s="307"/>
      <c r="G73" s="300"/>
    </row>
    <row r="74" spans="2:7" ht="15.75" customHeight="1">
      <c r="B74" s="308" t="s">
        <v>3</v>
      </c>
      <c r="C74" s="309"/>
      <c r="D74" s="581" t="s">
        <v>26</v>
      </c>
      <c r="E74" s="582"/>
      <c r="F74" s="310"/>
      <c r="G74" s="300"/>
    </row>
    <row r="75" spans="2:7" ht="15.75" customHeight="1">
      <c r="B75" s="311"/>
      <c r="C75" s="307"/>
      <c r="D75" s="312"/>
      <c r="E75" s="312"/>
      <c r="F75" s="312"/>
      <c r="G75" s="300"/>
    </row>
    <row r="76" spans="2:7" ht="15.75" customHeight="1">
      <c r="B76" s="308" t="s">
        <v>205</v>
      </c>
      <c r="C76" s="309"/>
      <c r="D76" s="583" t="s">
        <v>26</v>
      </c>
      <c r="E76" s="584"/>
      <c r="F76" s="313"/>
      <c r="G76" s="300"/>
    </row>
    <row r="77" spans="2:7" ht="15.75" customHeight="1">
      <c r="B77" s="312"/>
      <c r="C77" s="307"/>
      <c r="D77" s="312"/>
      <c r="E77" s="312"/>
      <c r="F77" s="312"/>
      <c r="G77" s="300"/>
    </row>
    <row r="78" spans="2:7" ht="15.75" customHeight="1">
      <c r="B78" s="308" t="s">
        <v>212</v>
      </c>
      <c r="C78" s="309"/>
      <c r="D78" s="583" t="s">
        <v>26</v>
      </c>
      <c r="E78" s="584"/>
      <c r="F78" s="313"/>
      <c r="G78" s="300"/>
    </row>
    <row r="79" spans="2:7" ht="15.75" customHeight="1">
      <c r="B79" s="420" t="s">
        <v>1046</v>
      </c>
      <c r="C79" s="314"/>
      <c r="D79" s="315"/>
      <c r="E79" s="315"/>
      <c r="F79" s="315"/>
      <c r="G79" s="300"/>
    </row>
    <row r="80" spans="2:7" ht="15.75" customHeight="1">
      <c r="B80" s="308" t="s">
        <v>240</v>
      </c>
      <c r="C80" s="309"/>
      <c r="D80" s="583" t="s">
        <v>26</v>
      </c>
      <c r="E80" s="584"/>
      <c r="F80" s="313"/>
      <c r="G80" s="300"/>
    </row>
    <row r="81" spans="2:7" ht="15.75" customHeight="1">
      <c r="B81" s="305" t="s">
        <v>745</v>
      </c>
      <c r="C81" s="309"/>
      <c r="D81" s="315"/>
      <c r="E81" s="315"/>
      <c r="F81" s="315"/>
      <c r="G81" s="300"/>
    </row>
    <row r="82" spans="2:7" ht="15.75" customHeight="1">
      <c r="B82" s="308" t="s">
        <v>261</v>
      </c>
      <c r="C82" s="309"/>
      <c r="D82" s="583" t="s">
        <v>26</v>
      </c>
      <c r="E82" s="584"/>
      <c r="F82" s="313"/>
      <c r="G82" s="300"/>
    </row>
    <row r="83" spans="2:7" ht="15.75" customHeight="1">
      <c r="B83" s="311"/>
      <c r="C83" s="309"/>
      <c r="D83" s="315"/>
      <c r="E83" s="315"/>
      <c r="F83" s="315"/>
      <c r="G83" s="300"/>
    </row>
    <row r="84" spans="2:7" ht="15.75" customHeight="1">
      <c r="B84" s="308" t="s">
        <v>266</v>
      </c>
      <c r="C84" s="309"/>
      <c r="D84" s="583" t="s">
        <v>26</v>
      </c>
      <c r="E84" s="584"/>
      <c r="F84" s="313"/>
      <c r="G84" s="300"/>
    </row>
    <row r="85" spans="2:7" ht="9.6" customHeight="1">
      <c r="B85" s="316"/>
      <c r="C85" s="316"/>
      <c r="D85" s="316"/>
      <c r="E85" s="316"/>
      <c r="F85" s="316"/>
      <c r="G85" s="317"/>
    </row>
    <row r="86" spans="2:7" s="82" customFormat="1" ht="15.6" customHeight="1">
      <c r="B86" s="405"/>
      <c r="C86" s="405"/>
      <c r="D86" s="405"/>
      <c r="E86" s="405"/>
      <c r="F86" s="405"/>
      <c r="G86" s="425"/>
    </row>
    <row r="87" spans="2:7" s="84" customFormat="1" ht="15.75" customHeight="1">
      <c r="B87" s="401" t="s">
        <v>1045</v>
      </c>
      <c r="C87" s="319"/>
      <c r="D87" s="486"/>
      <c r="E87" s="486"/>
      <c r="F87" s="486"/>
      <c r="G87" s="318"/>
    </row>
    <row r="88" spans="2:7" s="84" customFormat="1" ht="16.5" customHeight="1">
      <c r="B88" s="320" t="s">
        <v>746</v>
      </c>
      <c r="C88" s="321"/>
      <c r="D88" s="212"/>
      <c r="E88" s="212"/>
      <c r="F88" s="212"/>
      <c r="G88" s="255"/>
    </row>
    <row r="89" spans="2:7" s="84" customFormat="1" ht="15.75" customHeight="1">
      <c r="B89" s="322" t="s">
        <v>738</v>
      </c>
      <c r="C89" s="322"/>
      <c r="D89" s="212"/>
      <c r="E89" s="212"/>
      <c r="F89" s="212"/>
      <c r="G89" s="480"/>
    </row>
    <row r="90" spans="2:7" s="84" customFormat="1" ht="7.15" customHeight="1">
      <c r="B90" s="323"/>
      <c r="C90" s="323"/>
      <c r="D90" s="287"/>
      <c r="E90" s="287"/>
      <c r="F90" s="287"/>
      <c r="G90" s="480"/>
    </row>
    <row r="91" spans="2:7" s="84" customFormat="1" ht="15.75" customHeight="1">
      <c r="B91" s="589" t="s">
        <v>1072</v>
      </c>
      <c r="C91" s="324"/>
      <c r="D91" s="601"/>
      <c r="E91" s="602"/>
      <c r="F91" s="212"/>
      <c r="G91" s="592" t="str">
        <f>"Zapsáno znaků: "&amp;LEN(F36)&amp;" z max. 500"</f>
        <v>Zapsáno znaků: 0 z max. 500</v>
      </c>
    </row>
    <row r="92" spans="2:7" s="84" customFormat="1" ht="15.75" customHeight="1">
      <c r="B92" s="589"/>
      <c r="C92" s="324"/>
      <c r="D92" s="603"/>
      <c r="E92" s="604"/>
      <c r="F92" s="212"/>
      <c r="G92" s="592"/>
    </row>
    <row r="93" spans="2:7" s="84" customFormat="1" ht="18.75" customHeight="1">
      <c r="B93" s="589"/>
      <c r="C93" s="324"/>
      <c r="D93" s="605"/>
      <c r="E93" s="606"/>
      <c r="F93" s="212"/>
      <c r="G93" s="592"/>
    </row>
    <row r="94" spans="2:7" s="84" customFormat="1" ht="9.6" customHeight="1">
      <c r="B94" s="325"/>
      <c r="C94" s="473"/>
      <c r="D94" s="473"/>
      <c r="E94" s="473"/>
      <c r="F94" s="473"/>
      <c r="G94" s="482"/>
    </row>
    <row r="95" spans="2:7" s="84" customFormat="1" ht="15.75" customHeight="1">
      <c r="B95" s="256"/>
      <c r="C95" s="256"/>
      <c r="D95" s="256"/>
      <c r="E95" s="256"/>
      <c r="F95" s="256"/>
      <c r="G95" s="256"/>
    </row>
    <row r="96" spans="2:7" ht="15.6" customHeight="1">
      <c r="B96" s="302" t="s">
        <v>747</v>
      </c>
      <c r="C96" s="256"/>
      <c r="D96" s="256"/>
      <c r="E96" s="326"/>
      <c r="F96" s="326"/>
      <c r="G96" s="256"/>
    </row>
    <row r="97" spans="2:7" ht="12.6" customHeight="1">
      <c r="B97" s="327" t="s">
        <v>748</v>
      </c>
      <c r="C97" s="316"/>
      <c r="D97" s="316"/>
      <c r="E97" s="316"/>
      <c r="F97" s="316"/>
      <c r="G97" s="316"/>
    </row>
    <row r="98" spans="2:7" s="84" customFormat="1" ht="3" customHeight="1">
      <c r="B98" s="327"/>
      <c r="C98" s="316"/>
      <c r="D98" s="316"/>
      <c r="E98" s="316"/>
      <c r="F98" s="316"/>
      <c r="G98" s="316"/>
    </row>
    <row r="99" spans="2:7" s="84" customFormat="1" ht="15.6" customHeight="1">
      <c r="B99" s="589" t="s">
        <v>1069</v>
      </c>
      <c r="C99" s="589"/>
      <c r="D99" s="589"/>
      <c r="E99" s="316"/>
      <c r="F99" s="316"/>
      <c r="G99" s="316"/>
    </row>
    <row r="100" spans="2:7" s="84" customFormat="1" ht="15.6" customHeight="1">
      <c r="B100" s="589"/>
      <c r="C100" s="589"/>
      <c r="D100" s="589"/>
      <c r="E100" s="316"/>
      <c r="F100" s="316"/>
      <c r="G100" s="316"/>
    </row>
    <row r="101" spans="2:7" s="84" customFormat="1" ht="11.25" customHeight="1">
      <c r="B101" s="589"/>
      <c r="C101" s="589"/>
      <c r="D101" s="589"/>
      <c r="E101" s="316"/>
      <c r="F101" s="316"/>
      <c r="G101" s="316"/>
    </row>
    <row r="102" spans="2:7" s="84" customFormat="1" ht="15.6" customHeight="1">
      <c r="B102" s="407" t="s">
        <v>1068</v>
      </c>
      <c r="C102" s="426"/>
      <c r="D102" s="496" t="s">
        <v>26</v>
      </c>
      <c r="E102" s="316"/>
      <c r="F102" s="316"/>
      <c r="G102" s="316"/>
    </row>
    <row r="103" spans="2:7" s="84" customFormat="1" ht="15.6" customHeight="1">
      <c r="B103" s="430"/>
      <c r="C103" s="426"/>
      <c r="D103" s="426"/>
      <c r="E103" s="316"/>
      <c r="F103" s="316"/>
      <c r="G103" s="316"/>
    </row>
    <row r="104" spans="2:7" ht="15.6" customHeight="1">
      <c r="B104" s="429" t="s">
        <v>749</v>
      </c>
      <c r="C104" s="316"/>
      <c r="D104" s="568"/>
      <c r="E104" s="569"/>
      <c r="F104" s="310"/>
      <c r="G104" s="316"/>
    </row>
    <row r="105" spans="2:7" s="84" customFormat="1" ht="3" customHeight="1">
      <c r="B105" s="427"/>
      <c r="C105" s="316"/>
      <c r="D105" s="427"/>
      <c r="E105" s="427"/>
      <c r="F105" s="310"/>
      <c r="G105" s="316"/>
    </row>
    <row r="106" spans="2:7" s="84" customFormat="1" ht="40.5" customHeight="1">
      <c r="B106" s="428" t="s">
        <v>1071</v>
      </c>
      <c r="C106" s="316"/>
      <c r="D106" s="575"/>
      <c r="E106" s="576"/>
      <c r="F106" s="310"/>
      <c r="G106" s="316"/>
    </row>
    <row r="107" spans="2:7" s="84" customFormat="1" ht="15.6" customHeight="1">
      <c r="B107" s="427"/>
      <c r="C107" s="427"/>
      <c r="D107" s="427"/>
      <c r="E107" s="427"/>
      <c r="F107" s="427"/>
      <c r="G107" s="427"/>
    </row>
    <row r="108" spans="2:7" ht="15.6" customHeight="1">
      <c r="B108" s="427" t="s">
        <v>749</v>
      </c>
      <c r="C108" s="316"/>
      <c r="D108" s="568"/>
      <c r="E108" s="569"/>
      <c r="F108" s="310"/>
      <c r="G108" s="316"/>
    </row>
    <row r="109" spans="2:7" s="84" customFormat="1" ht="3" customHeight="1">
      <c r="B109" s="427"/>
      <c r="C109" s="316"/>
      <c r="D109" s="427"/>
      <c r="E109" s="427"/>
      <c r="F109" s="427"/>
      <c r="G109" s="316"/>
    </row>
    <row r="110" spans="2:7" s="84" customFormat="1" ht="40.5" customHeight="1">
      <c r="B110" s="428" t="s">
        <v>1071</v>
      </c>
      <c r="C110" s="316"/>
      <c r="D110" s="575"/>
      <c r="E110" s="576"/>
      <c r="F110" s="427"/>
      <c r="G110" s="316"/>
    </row>
    <row r="111" spans="2:7" s="84" customFormat="1" ht="15.6" customHeight="1">
      <c r="B111" s="427"/>
      <c r="C111" s="316"/>
      <c r="D111" s="427"/>
      <c r="E111" s="427"/>
      <c r="F111" s="427"/>
      <c r="G111" s="316"/>
    </row>
    <row r="112" spans="2:7" ht="15.6" customHeight="1">
      <c r="B112" s="427" t="s">
        <v>749</v>
      </c>
      <c r="C112" s="316"/>
      <c r="D112" s="568"/>
      <c r="E112" s="569"/>
      <c r="F112" s="310"/>
      <c r="G112" s="316"/>
    </row>
    <row r="113" spans="2:7" s="84" customFormat="1" ht="3" customHeight="1">
      <c r="B113" s="427"/>
      <c r="C113" s="316"/>
      <c r="D113" s="427"/>
      <c r="E113" s="427"/>
      <c r="F113" s="427"/>
      <c r="G113" s="427"/>
    </row>
    <row r="114" spans="2:7" s="84" customFormat="1" ht="40.5" customHeight="1">
      <c r="B114" s="428" t="s">
        <v>1071</v>
      </c>
      <c r="C114" s="316"/>
      <c r="D114" s="590"/>
      <c r="E114" s="591"/>
      <c r="F114" s="310"/>
      <c r="G114" s="316"/>
    </row>
    <row r="115" spans="2:7" ht="9.6" customHeight="1">
      <c r="B115" s="316"/>
      <c r="C115" s="316"/>
      <c r="D115" s="316"/>
      <c r="E115" s="316"/>
      <c r="F115" s="316"/>
      <c r="G115" s="316"/>
    </row>
    <row r="116" spans="2:7" s="82" customFormat="1" ht="15.6" customHeight="1">
      <c r="B116" s="405"/>
      <c r="C116" s="405"/>
      <c r="D116" s="405"/>
      <c r="E116" s="405"/>
      <c r="F116" s="405"/>
      <c r="G116" s="405"/>
    </row>
    <row r="117" spans="2:7" ht="15.75" customHeight="1">
      <c r="B117" s="588" t="s">
        <v>1047</v>
      </c>
      <c r="C117" s="588"/>
      <c r="D117" s="588"/>
      <c r="E117" s="588"/>
      <c r="F117" s="588"/>
      <c r="G117" s="588"/>
    </row>
    <row r="118" spans="2:7" ht="15.75" customHeight="1">
      <c r="B118" s="588"/>
      <c r="C118" s="588"/>
      <c r="D118" s="588"/>
      <c r="E118" s="588"/>
      <c r="F118" s="588"/>
      <c r="G118" s="588"/>
    </row>
    <row r="119" spans="2:7" ht="15.75" customHeight="1"/>
    <row r="120" spans="2:7" s="84" customFormat="1" ht="15.75" customHeight="1"/>
    <row r="121" spans="2:7" ht="15.75" customHeight="1">
      <c r="B121" s="87"/>
      <c r="C121" s="87"/>
      <c r="D121" s="87"/>
      <c r="E121" s="87"/>
      <c r="F121" s="87"/>
      <c r="G121" s="544" t="str">
        <f>Pokyny!E46</f>
        <v xml:space="preserve"> Verze 2: leden 2021.</v>
      </c>
    </row>
    <row r="122" spans="2:7" ht="15.75" customHeight="1"/>
    <row r="123" spans="2:7" ht="15.75" customHeight="1">
      <c r="B123" s="80"/>
      <c r="C123" s="80"/>
      <c r="D123" s="80"/>
      <c r="E123" s="80"/>
      <c r="F123" s="80"/>
      <c r="G123" s="80"/>
    </row>
    <row r="124" spans="2:7" ht="15.75" customHeight="1"/>
    <row r="125" spans="2:7" ht="15.75" customHeight="1"/>
    <row r="126" spans="2:7" ht="15.75" customHeight="1"/>
    <row r="127" spans="2:7" ht="15.75" customHeight="1">
      <c r="G127" s="120" t="s">
        <v>785</v>
      </c>
    </row>
    <row r="128" spans="2:7" ht="15.75" customHeight="1">
      <c r="D128" s="84"/>
      <c r="G128" s="120"/>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80vSJLRBKmvfx/YshPfl0qgc57jQub2KadkveXZyWK7cYJUcWWG/BASYTbBEKcJYBXXte8Bwl9CDPwXjv0OIEA==" saltValue="lGfXJfRpRPpL4zF3+IKKTQ==" spinCount="100000" sheet="1" selectLockedCells="1"/>
  <protectedRanges>
    <protectedRange sqref="D9:E9 D11:E11 D13:E13 D74:F74 D76:F76 D78:F78 D80:F80 D82:F82 D84:F84 D44:F53 D21:E23 D104:F114" name="Oblast1"/>
    <protectedRange sqref="D91:E91" name="Oblast1_1"/>
  </protectedRanges>
  <customSheetViews>
    <customSheetView guid="{258BA2CE-0D4B-4685-9512-B6E91D85BFDC}" showPageBreaks="1" showGridLines="0" fitToPage="1" view="pageLayout" showRuler="0">
      <selection activeCell="A2" sqref="A2"/>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&amp;"Arial,Tučné"ERA-NET COFUND&amp;"Arial,Obyčejné"
&amp;R
&amp;G</oddHeader>
        <oddFooter>&amp;RStránka &amp;P z &amp;N</oddFooter>
      </headerFooter>
    </customSheetView>
  </customSheetViews>
  <mergeCells count="36">
    <mergeCell ref="D91:E93"/>
    <mergeCell ref="B99:D101"/>
    <mergeCell ref="D106:E106"/>
    <mergeCell ref="D108:E108"/>
    <mergeCell ref="D82:E82"/>
    <mergeCell ref="D84:E84"/>
    <mergeCell ref="D104:E104"/>
    <mergeCell ref="E23:G23"/>
    <mergeCell ref="B117:G118"/>
    <mergeCell ref="B91:B93"/>
    <mergeCell ref="D114:E114"/>
    <mergeCell ref="G91:G93"/>
    <mergeCell ref="B42:D42"/>
    <mergeCell ref="D46:F46"/>
    <mergeCell ref="D47:F47"/>
    <mergeCell ref="D48:F48"/>
    <mergeCell ref="D49:F49"/>
    <mergeCell ref="D44:F44"/>
    <mergeCell ref="D53:F53"/>
    <mergeCell ref="D110:E110"/>
    <mergeCell ref="D112:E112"/>
    <mergeCell ref="B3:D3"/>
    <mergeCell ref="B6:G6"/>
    <mergeCell ref="D9:E9"/>
    <mergeCell ref="D11:E11"/>
    <mergeCell ref="D13:E13"/>
    <mergeCell ref="D21:E21"/>
    <mergeCell ref="D19:E19"/>
    <mergeCell ref="D17:E17"/>
    <mergeCell ref="B27:D28"/>
    <mergeCell ref="D74:E74"/>
    <mergeCell ref="D76:E76"/>
    <mergeCell ref="D78:E78"/>
    <mergeCell ref="D50:F50"/>
    <mergeCell ref="D51:F51"/>
    <mergeCell ref="D80:E80"/>
  </mergeCells>
  <conditionalFormatting sqref="D46:F51">
    <cfRule type="notContainsBlanks" dxfId="91" priority="22">
      <formula>LEN(TRIM(D46))&gt;0</formula>
    </cfRule>
    <cfRule type="containsBlanks" dxfId="90" priority="23">
      <formula>LEN(TRIM(D46))=0</formula>
    </cfRule>
  </conditionalFormatting>
  <conditionalFormatting sqref="D46:F46">
    <cfRule type="expression" dxfId="89" priority="13">
      <formula>$G$46&lt;&gt;""</formula>
    </cfRule>
  </conditionalFormatting>
  <conditionalFormatting sqref="D47:F47">
    <cfRule type="expression" dxfId="88" priority="12">
      <formula>$G$47&lt;&gt;""</formula>
    </cfRule>
  </conditionalFormatting>
  <conditionalFormatting sqref="D48:F48">
    <cfRule type="expression" dxfId="87" priority="11">
      <formula>$G$48&lt;&gt;""</formula>
    </cfRule>
  </conditionalFormatting>
  <conditionalFormatting sqref="D49:F49">
    <cfRule type="expression" dxfId="86" priority="10">
      <formula>$G$49&lt;&gt;""</formula>
    </cfRule>
  </conditionalFormatting>
  <conditionalFormatting sqref="D50:F50">
    <cfRule type="expression" dxfId="85" priority="9">
      <formula>$G$50&lt;&gt;""</formula>
    </cfRule>
  </conditionalFormatting>
  <conditionalFormatting sqref="D51:F51">
    <cfRule type="expression" dxfId="84" priority="8">
      <formula>$G$51&lt;&gt;""</formula>
    </cfRule>
  </conditionalFormatting>
  <conditionalFormatting sqref="D23">
    <cfRule type="containsText" dxfId="83" priority="1" operator="containsText" text="Vyberte">
      <formula>NOT(ISERROR(SEARCH("Vyberte",D23)))</formula>
    </cfRule>
    <cfRule type="cellIs" dxfId="82" priority="4" operator="greaterThan">
      <formula>3</formula>
    </cfRule>
  </conditionalFormatting>
  <conditionalFormatting sqref="D38 H37:H39">
    <cfRule type="containsText" dxfId="81" priority="3" operator="containsText" text="uzpůsoben">
      <formula>NOT(ISERROR(SEARCH("uzpůsoben",D37)))</formula>
    </cfRule>
  </conditionalFormatting>
  <conditionalFormatting sqref="D104:E104 D106:E106 D108:E108 D110:E110 D112:E112 D114:E114">
    <cfRule type="expression" dxfId="80" priority="2">
      <formula>$D$102="NE"</formula>
    </cfRule>
  </conditionalFormatting>
  <dataValidations count="14">
    <dataValidation type="textLength" operator="lessThanOrEqual" allowBlank="1" showInputMessage="1" showErrorMessage="1" errorTitle="Překročení počtu znaků" error="Vámi zadaný text překračuje maximální povolenou délku 254 znaků. Pro pokračování je potřeba text zkrátit." prompt="Zadejte název projektu v anglickém jazyce o maximální délce 254 znaků." sqref="D11" xr:uid="{FCFB3696-875C-4687-BE2C-DAA1374EED95}">
      <formula1>254</formula1>
    </dataValidation>
    <dataValidation type="textLength" operator="lessThanOrEqual" allowBlank="1" showInputMessage="1" showErrorMessage="1" errorTitle="Překočení počtu znaků" error="Vámi zadaný text překračuje maximální povolenou délku 254 znaků. Pro pokračování je potřeba text zkrátit." prompt="Zadejte název projektu v českém jazyce o maximální délce 254 znaků." sqref="D13" xr:uid="{0ED25DD2-6A97-4042-A093-294DD6DDDD35}">
      <formula1>254</formula1>
    </dataValidation>
    <dataValidation allowBlank="1" showInputMessage="1" showErrorMessage="1" errorTitle="Překročení počtu znaků" error="Vámi zadaný text překračuje maximální povolenou délku 1000 znaků. Pro pokračování je potřeba text zkrátit." prompt="Popište způsob naplnění cílů popiskem o maximální délce 1000 znaků." sqref="D21" xr:uid="{E0A167DE-E8BD-4E02-B2CB-9415D81CF8DB}"/>
    <dataValidation type="textLength" operator="lessThanOrEqual" allowBlank="1" showInputMessage="1" showErrorMessage="1" errorTitle="Překročení počtu znaků" error="Vámi zadaný text překračuje maximální povolenou délku 500 znaků. Pro pokračování je potřeba text zkrátit." prompt="Zadejte komentář k výběru NPOV o maximální délce 500 znaků." sqref="D53:E53" xr:uid="{D78ABA9C-AB94-4238-8D4A-AF6C1E44A097}">
      <formula1>500</formula1>
    </dataValidation>
    <dataValidation allowBlank="1" showInputMessage="1" showErrorMessage="1" prompt="Uveďte identifikační kódy projektů zahrnutých v CEP a výzkumných záměrů zahrnutých v CEZ, které jsou uvedeny v IS VaVal (www.rwi.cz), a které řeší obdobnou problematiku. Jedná se o projekty a výzkumné záměry, u kterých se předpokládá shodná část výsledků." sqref="F104:F114" xr:uid="{30F139DE-E36E-4920-8CDE-FC10E01B458C}"/>
    <dataValidation allowBlank="1" showInputMessage="1" showErrorMessage="1" prompt="Zadejte akronym projektu" sqref="D9" xr:uid="{94A26706-F01F-4981-BE94-102331E05E20}"/>
    <dataValidation allowBlank="1" prompt="Vyberte z Národních priorit jeden hlavní cíl, k jehož naplnění nejvíce přispěje úspěšné vyřešení Vašeho projektu, tj. dosažení cíle a výsledků projektu. Zvolený cíl může být z různých oblastí či podoblastí. " sqref="D52:E52" xr:uid="{60C915DE-DBCB-479A-91F3-CBDEDA879222}"/>
    <dataValidation allowBlank="1" promptTitle="Nápověda" prompt="PO1 - Konkurenceschopná ekonomika založená na znalostech_x000a_PO2 - Udržitelnost energetiky a materiálových zdrojů_x000a_PO3 - Prostředí pro kvalitní život_x000a_PO4 - Sociální a kulturní výzvy_x000a_PO5 - Zdravá populace_x000a_PO6 - Bezpečná společnost" sqref="D45:E45" xr:uid="{53F6C4B8-C352-460D-829B-EE9DA3EE7C7C}"/>
    <dataValidation allowBlank="1" showErrorMessage="1" errorTitle="Překročení počtu znaků" error="Vámi zadaný text překračuje maximální povolenou délku 1000 znaků. Pro pokračování je potřeba text zkrátit." prompt="Popište způsob naplnění cílů popiskem o maximální délce 1000 znaků." sqref="D22:E22" xr:uid="{F7405B79-3671-4ADD-A1C1-FC982BCF2F03}"/>
    <dataValidation type="date" operator="greaterThanOrEqual" allowBlank="1" showInputMessage="1" showErrorMessage="1" errorTitle="Neplatná hodnota" error="Projekt může začít nejdříve v říjnu 2021. Prosím opravte." prompt="Uveďte předpokládáný začátek projektu ve formátu dd.mm.rrrr (například 01.12.2020)." sqref="D15" xr:uid="{B38C1182-51E5-4F93-8C14-84D38EB95356}">
      <formula1>44470</formula1>
    </dataValidation>
    <dataValidation allowBlank="1" showInputMessage="1" showErrorMessage="1" prompt="Zadejte telefonní číslo bez mezer. V případě českého telefonního čísla i bez předčíslí (např. 777666555)." sqref="D34:E34" xr:uid="{913ED4C3-65DD-4056-8A02-D4AD7ECE95AD}"/>
    <dataValidation type="textLength" operator="lessThanOrEqual" allowBlank="1" showInputMessage="1" showErrorMessage="1" errorTitle="Překročení počtu znaků." error="Vámi zadaný text překračuje maximální povolenou délku 500 znaků. Pro pokračování je potřeba text zkrátit." prompt="Vyplňte pouze v případě, že Vaše odpověď zní &quot;ANO&quot;. Délka vysvětlení nesmí překročit 500 znaků." sqref="D91" xr:uid="{4DBE2AD4-5009-4AF6-9653-D5125F1DAE75}">
      <formula1>500</formula1>
    </dataValidation>
    <dataValidation allowBlank="1" showErrorMessage="1" sqref="E111 E104:E105 E107:E109 D104:D111" xr:uid="{D2ECB2BC-5E85-4772-9A69-CB686D4B2084}"/>
    <dataValidation allowBlank="1" showErrorMessage="1" prompt=" " sqref="D112:D114 E112:E113" xr:uid="{515534F7-F89E-4719-A181-44120CEF00F6}"/>
  </dataValidations>
  <hyperlinks>
    <hyperlink ref="B97" r:id="rId2" display="http://www.rvvi.cz/" xr:uid="{F032A0CC-8D23-44EA-99A4-D40E20479C7C}"/>
    <hyperlink ref="B40" r:id="rId3" xr:uid="{5A5D894F-F861-4D25-B052-477DA53B592A}"/>
    <hyperlink ref="B73" r:id="rId4" xr:uid="{032E0E41-7DDF-44E8-BF85-00F67FD287A1}"/>
    <hyperlink ref="B79" r:id="rId5" display="Klasifikace oborů FORD" xr:uid="{89C904E7-EE71-4C7B-990F-A0C5A8BC8726}"/>
    <hyperlink ref="B81" r:id="rId6" xr:uid="{C493FB5B-443A-45EE-8E27-AA1CE279E8F6}"/>
    <hyperlink ref="B88" r:id="rId7" xr:uid="{D6E143A1-AC67-4622-9D43-7E3F2B262DAC}"/>
  </hyperlinks>
  <pageMargins left="0.7" right="0.7" top="0.78740157499999996" bottom="0.78740157499999996" header="0" footer="0"/>
  <pageSetup paperSize="9" scale="74" fitToHeight="0" orientation="landscape" r:id="rId8"/>
  <headerFooter>
    <oddHeader>&amp;L&amp;KC00000
TACR Application Form
povinná příloha pro českého/ých uchazeče/ů mezinárodní výzvy
&amp;"Arial,Tučné"ERA-NET COFUND&amp;"Arial,Obyčejné"
&amp;R
&amp;G</oddHeader>
    <oddFooter>&amp;RStránka &amp;P z &amp;N</oddFooter>
  </headerFooter>
  <ignoredErrors>
    <ignoredError sqref="F46:F47 F50:F51 D48:D49 D50 D46:D47" unlockedFormula="1"/>
  </ignoredErrors>
  <drawing r:id="rId9"/>
  <legacyDrawing r:id="rId10"/>
  <legacyDrawingHF r:id="rId11"/>
  <mc:AlternateContent xmlns:mc="http://schemas.openxmlformats.org/markup-compatibility/2006">
    <mc:Choice Requires="x14">
      <controls>
        <mc:AlternateContent xmlns:mc="http://schemas.openxmlformats.org/markup-compatibility/2006">
          <mc:Choice Requires="x14">
            <control shapeId="2068" r:id="rId12" name="Option Button 20">
              <controlPr defaultSize="0" autoFill="0" autoLine="0" autoPict="0">
                <anchor moveWithCells="1">
                  <from>
                    <xdr:col>2</xdr:col>
                    <xdr:colOff>161925</xdr:colOff>
                    <xdr:row>87</xdr:row>
                    <xdr:rowOff>133350</xdr:rowOff>
                  </from>
                  <to>
                    <xdr:col>3</xdr:col>
                    <xdr:colOff>742950</xdr:colOff>
                    <xdr:row>89</xdr:row>
                    <xdr:rowOff>9525</xdr:rowOff>
                  </to>
                </anchor>
              </controlPr>
            </control>
          </mc:Choice>
        </mc:AlternateContent>
        <mc:AlternateContent xmlns:mc="http://schemas.openxmlformats.org/markup-compatibility/2006">
          <mc:Choice Requires="x14">
            <control shapeId="2069" r:id="rId13" name="Option Button 21">
              <controlPr defaultSize="0" autoFill="0" autoLine="0" autoPict="0">
                <anchor moveWithCells="1">
                  <from>
                    <xdr:col>3</xdr:col>
                    <xdr:colOff>600075</xdr:colOff>
                    <xdr:row>87</xdr:row>
                    <xdr:rowOff>114300</xdr:rowOff>
                  </from>
                  <to>
                    <xdr:col>3</xdr:col>
                    <xdr:colOff>1390650</xdr:colOff>
                    <xdr:row>88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xr:uid="{3F70B605-2ADC-454C-9774-F6CE9F9E7951}">
          <x14:formula1>
            <xm:f>číselníky!$W$3:$W$175</xm:f>
          </x14:formula1>
          <xm:sqref>D80:E80 D82:E82 D84:E84</xm:sqref>
        </x14:dataValidation>
        <x14:dataValidation type="list" allowBlank="1" xr:uid="{E7B481CA-EB59-4D68-A49A-8B2FBB2DC4EB}">
          <x14:formula1>
            <xm:f>číselníky!$Y$23:$Y$25</xm:f>
          </x14:formula1>
          <xm:sqref>D19</xm:sqref>
        </x14:dataValidation>
        <x14:dataValidation type="list" allowBlank="1" showInputMessage="1" prompt="Vyberte příslušný cíl z oblasti PO6." xr:uid="{720AF2E0-5758-4112-BDB2-B0A2493E3C0E}">
          <x14:formula1>
            <xm:f>číselníky!$G$323:$G$347</xm:f>
          </x14:formula1>
          <xm:sqref>D51:E51</xm:sqref>
        </x14:dataValidation>
        <x14:dataValidation type="list" allowBlank="1" showInputMessage="1" prompt="Vyberte příslušný cíl z oblasti PO5." xr:uid="{F213072E-C264-4140-83D7-40BDC6CC4B86}">
          <x14:formula1>
            <xm:f>číselníky!$G$282:$G$322</xm:f>
          </x14:formula1>
          <xm:sqref>D50:E50</xm:sqref>
        </x14:dataValidation>
        <x14:dataValidation type="list" allowBlank="1" showInputMessage="1" prompt="Vyberte příslušný cíl z oblasti PO4." xr:uid="{456A0882-881B-4D2D-833F-6A8D4B20CEBF}">
          <x14:formula1>
            <xm:f>číselníky!$G$256:$G$281</xm:f>
          </x14:formula1>
          <xm:sqref>D49:F49</xm:sqref>
        </x14:dataValidation>
        <x14:dataValidation type="list" allowBlank="1" showInputMessage="1" prompt="Vyberte příslušný cíl z oblasti PO2." xr:uid="{33953E7A-F9C7-462D-86F2-1ADB9EE65425}">
          <x14:formula1>
            <xm:f>číselníky!$G$195:$G$229</xm:f>
          </x14:formula1>
          <xm:sqref>D47:F47</xm:sqref>
        </x14:dataValidation>
        <x14:dataValidation type="list" allowBlank="1" showInputMessage="1" errorTitle="Neplatná hodnota" error="Zadali jste neplatný cíl. Pro pokračování prosím vyberte jeden z cílů z předdefinovaného seznamu." prompt="Vyberte příslušný cíl z oblasti PO1._x000a_" xr:uid="{6ACD6543-1139-47DF-AACB-F9F61B03ED81}">
          <x14:formula1>
            <xm:f>číselníky!$G$178:$G$194</xm:f>
          </x14:formula1>
          <xm:sqref>D46:F46</xm:sqref>
        </x14:dataValidation>
        <x14:dataValidation type="list" operator="notBetween" allowBlank="1" showInputMessage="1" showErrorMessage="1" errorTitle="Potřeba úpravy formuláře!" error="Pokud ve Vašem projektu figuruje 4 a více českých uchazečů, kontaktujte nás prosím na adrese eliska.sibrova@tacr.cz či na telefonním čísle +420 778 464 012. Formulář přizpůsobíme Vašim potřebám." prompt="Zadejte počet českých uchazečů (myšleno subjektů) zapojených do projektu._x000a_Pokud v projektu figuruje 4 a více českých uchazečů, kontaktujte nás prosím na adrese eliska.sibrova@tacr.cz. Formulář přizpůsobíme Vašim potřebám." xr:uid="{F12B34B6-DC34-4B21-9081-EDE86D4497AE}">
          <x14:formula1>
            <xm:f>číselníky!$J$17:$J$20</xm:f>
          </x14:formula1>
          <xm:sqref>D23</xm:sqref>
        </x14:dataValidation>
        <x14:dataValidation type="list" showDropDown="1" showErrorMessage="1" xr:uid="{0525C8A1-D145-4040-9575-17692C2773B8}">
          <x14:formula1>
            <xm:f>číselníky!$Z$10:$Z$12</xm:f>
          </x14:formula1>
          <xm:sqref>D89:F89</xm:sqref>
        </x14:dataValidation>
        <x14:dataValidation type="list" allowBlank="1" showErrorMessage="1" xr:uid="{B4201CDE-BA51-4B3A-8BE0-67326984FFBB}">
          <x14:formula1>
            <xm:f>číselníky!$Z$10:$Z$12</xm:f>
          </x14:formula1>
          <xm:sqref>F87</xm:sqref>
        </x14:dataValidation>
        <x14:dataValidation type="list" allowBlank="1" showInputMessage="1" prompt="Vyberte možnost z rozevíracího seznamu." xr:uid="{ADD0D667-2784-4621-AF72-8F0B883808AE}">
          <x14:formula1>
            <xm:f>číselníky!$M$31:$M$33</xm:f>
          </x14:formula1>
          <xm:sqref>D30</xm:sqref>
        </x14:dataValidation>
        <x14:dataValidation type="list" allowBlank="1" showInputMessage="1" showErrorMessage="1" errorTitle="Naplatná hodnota" error="Vyberte oblast z rozevíracího seznamu." prompt="Vyberte z rozevíracího seznamu oblast, do níž Vámi zvolený cíl spadá." xr:uid="{FCF82056-926C-44CD-BCC9-31E3F7511A6A}">
          <x14:formula1>
            <xm:f>číselníky!$J$7:$J$13</xm:f>
          </x14:formula1>
          <xm:sqref>D44:F44</xm:sqref>
        </x14:dataValidation>
        <x14:dataValidation type="list" allowBlank="1" showInputMessage="1" showErrorMessage="1" xr:uid="{7DA93C98-5C74-4C9C-8D5A-F3DA70DAE5A0}">
          <x14:formula1>
            <xm:f>číselníky!$D$2:$D$4</xm:f>
          </x14:formula1>
          <xm:sqref>D102</xm:sqref>
        </x14:dataValidation>
        <x14:dataValidation type="list" allowBlank="1" showInputMessage="1" prompt="Vyberte příslušný cíl z oblasti PO3." xr:uid="{856D4C70-9B3B-4D70-95E9-34BA70804D19}">
          <x14:formula1>
            <xm:f>číselníky!$G$230:$G$255</xm:f>
          </x14:formula1>
          <xm:sqref>D48:F48</xm:sqref>
        </x14:dataValidation>
        <x14:dataValidation type="list" allowBlank="1" xr:uid="{DA1C17FD-CDFD-4BB6-BB9D-41D26AF55CAE}">
          <x14:formula1>
            <xm:f>číselníky!$AB$2:$AB$122</xm:f>
          </x14:formula1>
          <xm:sqref>D74:E74</xm:sqref>
        </x14:dataValidation>
        <x14:dataValidation type="list" allowBlank="1" xr:uid="{415F82A3-C914-472F-8442-F8998E5EAB6A}">
          <x14:formula1>
            <xm:f>číselníky!$AC$2:$AC$124</xm:f>
          </x14:formula1>
          <xm:sqref>D76:E76 D78:E78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F8F8F8"/>
    <outlinePr summaryBelow="0" summaryRight="0"/>
  </sheetPr>
  <dimension ref="A1:Q950"/>
  <sheetViews>
    <sheetView showGridLines="0" showRowColHeaders="0" zoomScaleNormal="100" workbookViewId="0"/>
  </sheetViews>
  <sheetFormatPr defaultColWidth="14.42578125" defaultRowHeight="15" customHeight="1"/>
  <cols>
    <col min="1" max="1" width="5.5703125" style="54" customWidth="1"/>
    <col min="2" max="2" width="50.7109375" customWidth="1"/>
    <col min="3" max="3" width="2.85546875" style="54" customWidth="1"/>
    <col min="4" max="4" width="40.85546875" customWidth="1"/>
    <col min="5" max="5" width="24.42578125" customWidth="1"/>
    <col min="6" max="6" width="3" style="54" customWidth="1"/>
    <col min="7" max="7" width="41.42578125" customWidth="1"/>
    <col min="8" max="8" width="24.42578125" customWidth="1"/>
    <col min="9" max="9" width="3" style="54" customWidth="1"/>
    <col min="10" max="10" width="43" customWidth="1"/>
    <col min="11" max="11" width="7.28515625" customWidth="1"/>
    <col min="12" max="12" width="28.7109375" customWidth="1"/>
    <col min="13" max="13" width="43" customWidth="1"/>
    <col min="14" max="15" width="28.7109375" customWidth="1"/>
    <col min="16" max="16" width="43" customWidth="1"/>
    <col min="17" max="18" width="28.7109375" customWidth="1"/>
    <col min="19" max="19" width="43" customWidth="1"/>
    <col min="20" max="20" width="28.7109375" customWidth="1"/>
  </cols>
  <sheetData>
    <row r="1" spans="1:12" s="54" customFormat="1" ht="15" customHeight="1">
      <c r="A1" s="150"/>
    </row>
    <row r="2" spans="1:12" s="54" customFormat="1" ht="21.6" customHeight="1"/>
    <row r="3" spans="1:12" s="54" customFormat="1" ht="18" customHeight="1">
      <c r="B3" s="570" t="s">
        <v>1203</v>
      </c>
      <c r="C3" s="570"/>
      <c r="D3" s="570"/>
      <c r="E3" s="256"/>
      <c r="F3" s="256"/>
      <c r="G3" s="256"/>
      <c r="H3" s="256"/>
      <c r="I3" s="256"/>
      <c r="J3" s="256"/>
      <c r="K3" s="256"/>
    </row>
    <row r="4" spans="1:12" s="54" customFormat="1" ht="15" customHeight="1">
      <c r="B4" s="256"/>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572" t="s">
        <v>788</v>
      </c>
      <c r="C6" s="573"/>
      <c r="D6" s="573"/>
      <c r="E6" s="573"/>
      <c r="F6" s="573"/>
      <c r="G6" s="573"/>
      <c r="H6" s="573"/>
      <c r="I6" s="573"/>
      <c r="J6" s="573"/>
      <c r="K6" s="574"/>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184</v>
      </c>
      <c r="C9" s="277"/>
      <c r="D9" s="335" t="s">
        <v>185</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186</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193</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198</v>
      </c>
      <c r="C15" s="277"/>
      <c r="D15" s="617"/>
      <c r="E15" s="618"/>
      <c r="F15" s="618"/>
      <c r="G15" s="619"/>
      <c r="H15" s="161"/>
      <c r="I15" s="161"/>
      <c r="J15" s="271"/>
      <c r="K15" s="161"/>
      <c r="L15" s="22"/>
    </row>
    <row r="16" spans="1:12" ht="15.75" customHeight="1">
      <c r="B16" s="277"/>
      <c r="C16" s="277"/>
      <c r="D16" s="271"/>
      <c r="E16" s="161"/>
      <c r="F16" s="161"/>
      <c r="G16" s="271"/>
      <c r="H16" s="161"/>
      <c r="I16" s="161"/>
      <c r="J16" s="271"/>
      <c r="K16" s="161"/>
      <c r="L16" s="22"/>
    </row>
    <row r="17" spans="2:12" ht="15.75" customHeight="1">
      <c r="B17" s="277" t="s">
        <v>207</v>
      </c>
      <c r="C17" s="277"/>
      <c r="D17" s="575" t="s">
        <v>26</v>
      </c>
      <c r="E17" s="620"/>
      <c r="F17" s="620"/>
      <c r="G17" s="621"/>
      <c r="H17" s="161"/>
      <c r="I17" s="161"/>
      <c r="J17" s="271"/>
      <c r="K17" s="161"/>
      <c r="L17" s="22"/>
    </row>
    <row r="18" spans="2:12" ht="15.75" customHeight="1">
      <c r="B18" s="277"/>
      <c r="C18" s="277"/>
      <c r="D18" s="271"/>
      <c r="E18" s="271"/>
      <c r="F18" s="161"/>
      <c r="G18" s="271"/>
      <c r="H18" s="161"/>
      <c r="I18" s="161"/>
      <c r="J18" s="271"/>
      <c r="K18" s="161"/>
      <c r="L18" s="22"/>
    </row>
    <row r="19" spans="2:12" ht="15.75" customHeight="1">
      <c r="B19" s="277" t="s">
        <v>224</v>
      </c>
      <c r="C19" s="277"/>
      <c r="D19" s="280" t="s">
        <v>26</v>
      </c>
      <c r="E19" s="403" t="s">
        <v>1042</v>
      </c>
      <c r="F19" s="271"/>
      <c r="G19" s="497"/>
      <c r="H19" s="271"/>
      <c r="I19" s="161"/>
      <c r="J19" s="271"/>
      <c r="K19" s="161"/>
      <c r="L19" s="22"/>
    </row>
    <row r="20" spans="2:12" ht="15.75" customHeight="1">
      <c r="B20" s="277"/>
      <c r="C20" s="271"/>
      <c r="D20" s="271"/>
      <c r="E20" s="271"/>
      <c r="F20" s="161"/>
      <c r="G20" s="271"/>
      <c r="H20" s="161"/>
      <c r="I20" s="161"/>
      <c r="J20" s="271"/>
      <c r="K20" s="161"/>
      <c r="L20" s="22"/>
    </row>
    <row r="21" spans="2:12" ht="26.25" customHeight="1">
      <c r="B21" s="277" t="s">
        <v>234</v>
      </c>
      <c r="C21" s="277"/>
      <c r="D21" s="468"/>
      <c r="E21" s="364" t="str">
        <f>IF($D$19="Vyberte možnost:","",IF($D$19="VO - výzkumná organizace",IF($D$21="","    Nevyplněno",""),"  Není relevantní"))</f>
        <v/>
      </c>
      <c r="F21" s="287"/>
      <c r="G21" s="271"/>
      <c r="H21" s="161"/>
      <c r="I21" s="161"/>
      <c r="J21" s="271"/>
      <c r="K21" s="161"/>
      <c r="L21" s="22"/>
    </row>
    <row r="22" spans="2:12" ht="15.75" customHeight="1">
      <c r="B22" s="254"/>
      <c r="C22" s="254"/>
      <c r="D22" s="271"/>
      <c r="E22" s="271"/>
      <c r="F22" s="161"/>
      <c r="G22" s="271"/>
      <c r="H22" s="161"/>
      <c r="I22" s="161"/>
      <c r="J22" s="271"/>
      <c r="K22" s="161"/>
      <c r="L22" s="22"/>
    </row>
    <row r="23" spans="2:12" ht="15.75" customHeight="1">
      <c r="B23" s="277" t="s">
        <v>252</v>
      </c>
      <c r="C23" s="277"/>
      <c r="D23" s="335" t="s">
        <v>253</v>
      </c>
      <c r="E23" s="161"/>
      <c r="F23" s="161"/>
      <c r="G23" s="336"/>
      <c r="H23" s="161"/>
      <c r="I23" s="161"/>
      <c r="J23" s="271"/>
      <c r="K23" s="161"/>
      <c r="L23" s="22"/>
    </row>
    <row r="24" spans="2:12" s="84" customFormat="1" ht="9" customHeight="1">
      <c r="B24" s="277"/>
      <c r="C24" s="277"/>
      <c r="D24" s="335"/>
      <c r="E24" s="161"/>
      <c r="F24" s="161"/>
      <c r="G24" s="336"/>
      <c r="H24" s="161"/>
      <c r="I24" s="161"/>
      <c r="J24" s="419"/>
      <c r="K24" s="161"/>
      <c r="L24" s="22"/>
    </row>
    <row r="25" spans="2:12" s="82" customFormat="1" ht="15.75" customHeight="1">
      <c r="B25" s="404"/>
      <c r="C25" s="404"/>
      <c r="D25" s="404"/>
      <c r="E25" s="263"/>
      <c r="F25" s="263"/>
      <c r="G25" s="389"/>
      <c r="H25" s="263"/>
      <c r="I25" s="263"/>
      <c r="J25" s="389"/>
      <c r="K25" s="263"/>
      <c r="L25" s="412"/>
    </row>
    <row r="26" spans="2:12" ht="15.75" customHeight="1">
      <c r="B26" s="302" t="s">
        <v>751</v>
      </c>
      <c r="C26" s="339"/>
      <c r="D26" s="614"/>
      <c r="E26" s="615"/>
      <c r="F26" s="615"/>
      <c r="G26" s="615"/>
      <c r="H26" s="616"/>
      <c r="I26" s="209"/>
      <c r="J26" s="269"/>
      <c r="K26" s="209"/>
    </row>
    <row r="27" spans="2:12" s="84" customFormat="1" ht="5.25" customHeight="1">
      <c r="B27" s="161"/>
      <c r="C27" s="161"/>
      <c r="D27" s="161"/>
      <c r="E27" s="161"/>
      <c r="F27" s="161"/>
      <c r="G27" s="161"/>
      <c r="H27" s="161"/>
      <c r="I27" s="161"/>
      <c r="J27" s="161"/>
      <c r="K27" s="161"/>
    </row>
    <row r="28" spans="2:12" s="47" customFormat="1" ht="10.9" customHeight="1">
      <c r="B28" s="613" t="s">
        <v>1178</v>
      </c>
      <c r="C28" s="613"/>
      <c r="D28" s="613"/>
      <c r="E28" s="161"/>
      <c r="F28" s="161"/>
      <c r="G28" s="271"/>
      <c r="H28" s="161"/>
      <c r="I28" s="161"/>
      <c r="J28" s="271"/>
      <c r="K28" s="161"/>
    </row>
    <row r="29" spans="2:12" s="47" customFormat="1" ht="27.6" customHeight="1">
      <c r="B29" s="613"/>
      <c r="C29" s="613"/>
      <c r="D29" s="613"/>
      <c r="E29" s="161"/>
      <c r="F29" s="161"/>
      <c r="G29" s="271"/>
      <c r="H29" s="161"/>
      <c r="I29" s="161"/>
      <c r="J29" s="271"/>
      <c r="K29" s="161"/>
    </row>
    <row r="30" spans="2:12" ht="15.75" customHeight="1">
      <c r="B30" s="282" t="s">
        <v>752</v>
      </c>
      <c r="C30" s="277"/>
      <c r="D30" s="280"/>
      <c r="E30" s="282" t="s">
        <v>753</v>
      </c>
      <c r="F30" s="277"/>
      <c r="G30" s="278"/>
      <c r="H30" s="282" t="s">
        <v>754</v>
      </c>
      <c r="I30" s="277"/>
      <c r="J30" s="278"/>
      <c r="K30" s="161"/>
    </row>
    <row r="31" spans="2:12" ht="15.75" customHeight="1">
      <c r="B31" s="277"/>
      <c r="C31" s="277"/>
      <c r="D31" s="271"/>
      <c r="E31" s="277"/>
      <c r="F31" s="277"/>
      <c r="G31" s="271"/>
      <c r="H31" s="277"/>
      <c r="I31" s="277"/>
      <c r="J31" s="271"/>
      <c r="K31" s="161"/>
    </row>
    <row r="32" spans="2:12" ht="15.75" customHeight="1">
      <c r="B32" s="277" t="s">
        <v>393</v>
      </c>
      <c r="C32" s="277"/>
      <c r="D32" s="278"/>
      <c r="E32" s="277" t="s">
        <v>393</v>
      </c>
      <c r="F32" s="277"/>
      <c r="G32" s="278"/>
      <c r="H32" s="277" t="s">
        <v>393</v>
      </c>
      <c r="I32" s="277"/>
      <c r="J32" s="278"/>
      <c r="K32" s="161"/>
    </row>
    <row r="33" spans="2:11" ht="15.75" customHeight="1">
      <c r="B33" s="277"/>
      <c r="C33" s="277"/>
      <c r="D33" s="271"/>
      <c r="E33" s="277"/>
      <c r="F33" s="277"/>
      <c r="G33" s="271"/>
      <c r="H33" s="277"/>
      <c r="I33" s="277"/>
      <c r="J33" s="271"/>
      <c r="K33" s="161"/>
    </row>
    <row r="34" spans="2:11" ht="15.75" customHeight="1">
      <c r="B34" s="277" t="s">
        <v>402</v>
      </c>
      <c r="C34" s="277"/>
      <c r="D34" s="278"/>
      <c r="E34" s="277" t="s">
        <v>402</v>
      </c>
      <c r="F34" s="277"/>
      <c r="G34" s="278"/>
      <c r="H34" s="277" t="s">
        <v>402</v>
      </c>
      <c r="I34" s="277"/>
      <c r="J34" s="278"/>
      <c r="K34" s="161"/>
    </row>
    <row r="35" spans="2:11" ht="15.75" customHeight="1">
      <c r="B35" s="277"/>
      <c r="C35" s="277"/>
      <c r="D35" s="271"/>
      <c r="E35" s="277"/>
      <c r="F35" s="277"/>
      <c r="G35" s="271"/>
      <c r="H35" s="277"/>
      <c r="I35" s="277"/>
      <c r="J35" s="271"/>
      <c r="K35" s="161"/>
    </row>
    <row r="36" spans="2:11" s="54" customFormat="1" ht="15.6" customHeight="1">
      <c r="B36" s="277"/>
      <c r="C36" s="277"/>
      <c r="D36" s="271"/>
      <c r="E36" s="277"/>
      <c r="F36" s="277"/>
      <c r="G36" s="271"/>
      <c r="H36" s="277"/>
      <c r="I36" s="277"/>
      <c r="J36" s="271"/>
      <c r="K36" s="161"/>
    </row>
    <row r="37" spans="2:11" s="54" customFormat="1" ht="15.75" customHeight="1">
      <c r="B37" s="282" t="s">
        <v>755</v>
      </c>
      <c r="C37" s="277"/>
      <c r="D37" s="278"/>
      <c r="E37" s="282" t="s">
        <v>756</v>
      </c>
      <c r="F37" s="277"/>
      <c r="G37" s="278"/>
      <c r="H37" s="282" t="s">
        <v>757</v>
      </c>
      <c r="I37" s="277"/>
      <c r="J37" s="278"/>
      <c r="K37" s="161"/>
    </row>
    <row r="38" spans="2:11" s="54" customFormat="1" ht="15.75" customHeight="1">
      <c r="B38" s="277"/>
      <c r="C38" s="277"/>
      <c r="D38" s="271"/>
      <c r="E38" s="277"/>
      <c r="F38" s="277"/>
      <c r="G38" s="271"/>
      <c r="H38" s="277"/>
      <c r="I38" s="277"/>
      <c r="J38" s="271"/>
      <c r="K38" s="161"/>
    </row>
    <row r="39" spans="2:11" s="54" customFormat="1" ht="15.75" customHeight="1">
      <c r="B39" s="277" t="s">
        <v>393</v>
      </c>
      <c r="C39" s="277"/>
      <c r="D39" s="278"/>
      <c r="E39" s="277" t="s">
        <v>393</v>
      </c>
      <c r="F39" s="277"/>
      <c r="G39" s="278"/>
      <c r="H39" s="277" t="s">
        <v>393</v>
      </c>
      <c r="I39" s="277"/>
      <c r="J39" s="278"/>
      <c r="K39" s="161"/>
    </row>
    <row r="40" spans="2:11" s="54" customFormat="1" ht="15.75" customHeight="1">
      <c r="B40" s="277"/>
      <c r="C40" s="277"/>
      <c r="D40" s="271"/>
      <c r="E40" s="277"/>
      <c r="F40" s="277"/>
      <c r="G40" s="271"/>
      <c r="H40" s="277"/>
      <c r="I40" s="277"/>
      <c r="J40" s="271"/>
      <c r="K40" s="161"/>
    </row>
    <row r="41" spans="2:11" s="54" customFormat="1" ht="15.75" customHeight="1">
      <c r="B41" s="277" t="s">
        <v>402</v>
      </c>
      <c r="C41" s="277"/>
      <c r="D41" s="278"/>
      <c r="E41" s="277" t="s">
        <v>402</v>
      </c>
      <c r="F41" s="277"/>
      <c r="G41" s="278"/>
      <c r="H41" s="277" t="s">
        <v>402</v>
      </c>
      <c r="I41" s="277"/>
      <c r="J41" s="278"/>
      <c r="K41" s="161"/>
    </row>
    <row r="42" spans="2:11" s="54" customFormat="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668</v>
      </c>
      <c r="C44" s="341"/>
      <c r="D44" s="421" t="str">
        <f>IF($D$19="VO - výzkumná organizace","U výzkumných organizací není relevantní.","")</f>
        <v/>
      </c>
      <c r="E44" s="342"/>
      <c r="F44" s="342"/>
      <c r="G44" s="342"/>
      <c r="H44" s="342"/>
      <c r="I44" s="342"/>
      <c r="J44" s="342"/>
      <c r="K44" s="342"/>
    </row>
    <row r="45" spans="2:11" s="84" customFormat="1" ht="4.5" customHeight="1">
      <c r="B45" s="307"/>
      <c r="C45" s="307"/>
      <c r="D45" s="307"/>
      <c r="E45" s="307"/>
      <c r="F45" s="307"/>
      <c r="G45" s="307"/>
      <c r="H45" s="307"/>
      <c r="I45" s="307"/>
      <c r="J45" s="307"/>
      <c r="K45" s="307"/>
    </row>
    <row r="46" spans="2:11" s="84" customFormat="1" ht="15.75" customHeight="1">
      <c r="B46" s="608" t="s">
        <v>1167</v>
      </c>
      <c r="C46" s="608"/>
      <c r="D46" s="608"/>
      <c r="E46" s="345"/>
      <c r="F46" s="345"/>
      <c r="G46" s="345"/>
      <c r="H46" s="345"/>
      <c r="I46" s="345"/>
      <c r="J46" s="345"/>
      <c r="K46" s="345"/>
    </row>
    <row r="47" spans="2:11" ht="39" customHeight="1">
      <c r="B47" s="608"/>
      <c r="C47" s="608"/>
      <c r="D47" s="608"/>
      <c r="E47" s="307"/>
      <c r="F47" s="307"/>
      <c r="G47" s="307"/>
      <c r="H47" s="307"/>
      <c r="I47" s="307"/>
      <c r="J47" s="307"/>
      <c r="K47" s="307"/>
    </row>
    <row r="48" spans="2:11" s="84" customFormat="1" ht="18.75" customHeight="1">
      <c r="B48" s="343" t="s">
        <v>690</v>
      </c>
      <c r="C48" s="344"/>
      <c r="D48" s="307"/>
      <c r="E48" s="307"/>
      <c r="F48" s="307"/>
      <c r="G48" s="307"/>
      <c r="H48" s="307"/>
      <c r="I48" s="307"/>
      <c r="J48" s="307"/>
      <c r="K48" s="307"/>
    </row>
    <row r="49" spans="2:17" ht="15.75" customHeight="1">
      <c r="B49" s="608" t="s">
        <v>1168</v>
      </c>
      <c r="C49" s="608"/>
      <c r="D49" s="608"/>
      <c r="E49" s="345"/>
      <c r="F49" s="345"/>
      <c r="G49" s="346"/>
      <c r="H49" s="345"/>
      <c r="I49" s="345"/>
      <c r="J49" s="346"/>
      <c r="K49" s="345"/>
    </row>
    <row r="50" spans="2:17" s="57" customFormat="1" ht="38.450000000000003" customHeight="1">
      <c r="B50" s="608"/>
      <c r="C50" s="608"/>
      <c r="D50" s="608"/>
      <c r="E50" s="345"/>
      <c r="F50" s="345"/>
      <c r="G50" s="346"/>
      <c r="H50" s="345"/>
      <c r="I50" s="345"/>
      <c r="J50" s="346"/>
      <c r="K50" s="345"/>
    </row>
    <row r="51" spans="2:17" ht="15.75" customHeight="1">
      <c r="B51" s="282" t="s">
        <v>758</v>
      </c>
      <c r="C51" s="347"/>
      <c r="D51" s="278"/>
      <c r="E51" s="282" t="s">
        <v>759</v>
      </c>
      <c r="F51" s="348"/>
      <c r="G51" s="278"/>
      <c r="H51" s="282" t="s">
        <v>760</v>
      </c>
      <c r="I51" s="348"/>
      <c r="J51" s="278"/>
      <c r="K51" s="307"/>
    </row>
    <row r="52" spans="2:17" ht="15.75" customHeight="1">
      <c r="B52" s="349"/>
      <c r="C52" s="314"/>
      <c r="D52" s="350"/>
      <c r="E52" s="349"/>
      <c r="F52" s="314"/>
      <c r="G52" s="307"/>
      <c r="H52" s="349"/>
      <c r="I52" s="314"/>
      <c r="J52" s="307"/>
      <c r="K52" s="307"/>
    </row>
    <row r="53" spans="2:17" ht="15.75" customHeight="1">
      <c r="B53" s="282" t="s">
        <v>393</v>
      </c>
      <c r="C53" s="348"/>
      <c r="D53" s="278"/>
      <c r="E53" s="282" t="s">
        <v>393</v>
      </c>
      <c r="F53" s="348"/>
      <c r="G53" s="278"/>
      <c r="H53" s="282" t="s">
        <v>393</v>
      </c>
      <c r="I53" s="348"/>
      <c r="J53" s="278"/>
      <c r="K53" s="307"/>
    </row>
    <row r="54" spans="2:17" ht="15.75" customHeight="1">
      <c r="B54" s="349"/>
      <c r="C54" s="314"/>
      <c r="D54" s="350"/>
      <c r="E54" s="349"/>
      <c r="F54" s="314"/>
      <c r="G54" s="307"/>
      <c r="H54" s="349"/>
      <c r="I54" s="314"/>
      <c r="J54" s="307"/>
      <c r="K54" s="307"/>
    </row>
    <row r="55" spans="2:17" ht="15.75" customHeight="1">
      <c r="B55" s="282" t="s">
        <v>198</v>
      </c>
      <c r="C55" s="348"/>
      <c r="D55" s="278"/>
      <c r="E55" s="282" t="s">
        <v>198</v>
      </c>
      <c r="F55" s="348"/>
      <c r="G55" s="278"/>
      <c r="H55" s="282" t="s">
        <v>198</v>
      </c>
      <c r="I55" s="348"/>
      <c r="J55" s="278"/>
      <c r="K55" s="307"/>
    </row>
    <row r="56" spans="2:17" ht="15.75" customHeight="1">
      <c r="B56" s="349"/>
      <c r="C56" s="314"/>
      <c r="D56" s="350"/>
      <c r="E56" s="349"/>
      <c r="F56" s="314"/>
      <c r="G56" s="307"/>
      <c r="H56" s="349"/>
      <c r="I56" s="314"/>
      <c r="J56" s="307"/>
      <c r="K56" s="307"/>
    </row>
    <row r="57" spans="2:17" ht="15.75" customHeight="1">
      <c r="B57" s="277" t="s">
        <v>1054</v>
      </c>
      <c r="C57" s="348"/>
      <c r="D57" s="278"/>
      <c r="E57" s="277" t="s">
        <v>1054</v>
      </c>
      <c r="F57" s="351"/>
      <c r="G57" s="278"/>
      <c r="H57" s="277" t="s">
        <v>1054</v>
      </c>
      <c r="I57" s="351"/>
      <c r="J57" s="278"/>
      <c r="K57" s="307"/>
    </row>
    <row r="58" spans="2:17" ht="15.75" customHeight="1">
      <c r="B58" s="349"/>
      <c r="C58" s="314"/>
      <c r="D58" s="350"/>
      <c r="E58" s="349"/>
      <c r="F58" s="314"/>
      <c r="G58" s="307"/>
      <c r="H58" s="349"/>
      <c r="I58" s="314"/>
      <c r="J58" s="307"/>
      <c r="K58" s="307"/>
    </row>
    <row r="59" spans="2:17" ht="15.75" customHeight="1">
      <c r="B59" s="282" t="s">
        <v>707</v>
      </c>
      <c r="C59" s="348"/>
      <c r="D59" s="352"/>
      <c r="E59" s="282" t="s">
        <v>707</v>
      </c>
      <c r="F59" s="348"/>
      <c r="G59" s="353"/>
      <c r="H59" s="282" t="s">
        <v>707</v>
      </c>
      <c r="I59" s="348"/>
      <c r="J59" s="353"/>
      <c r="K59" s="307"/>
    </row>
    <row r="60" spans="2:17" ht="15.75" customHeight="1">
      <c r="B60" s="349"/>
      <c r="C60" s="314"/>
      <c r="D60" s="350"/>
      <c r="E60" s="349"/>
      <c r="F60" s="314"/>
      <c r="G60" s="307"/>
      <c r="H60" s="349"/>
      <c r="I60" s="314"/>
      <c r="J60" s="307"/>
      <c r="K60" s="307"/>
    </row>
    <row r="61" spans="2:17" ht="30" customHeight="1">
      <c r="B61" s="282" t="s">
        <v>708</v>
      </c>
      <c r="C61" s="348"/>
      <c r="D61" s="278"/>
      <c r="E61" s="282" t="s">
        <v>708</v>
      </c>
      <c r="F61" s="348"/>
      <c r="G61" s="278"/>
      <c r="H61" s="282" t="s">
        <v>708</v>
      </c>
      <c r="I61" s="348"/>
      <c r="J61" s="278"/>
      <c r="K61" s="307"/>
    </row>
    <row r="62" spans="2:17" ht="15.75" customHeight="1">
      <c r="B62" s="314"/>
      <c r="C62" s="314"/>
      <c r="D62" s="307"/>
      <c r="E62" s="307"/>
      <c r="F62" s="307"/>
      <c r="G62" s="307"/>
      <c r="H62" s="307"/>
      <c r="I62" s="307"/>
      <c r="J62" s="307"/>
      <c r="K62" s="307"/>
      <c r="L62" s="7"/>
      <c r="M62" s="7"/>
      <c r="N62" s="7"/>
      <c r="O62" s="7"/>
      <c r="P62" s="7"/>
      <c r="Q62" s="7"/>
    </row>
    <row r="63" spans="2:17" s="84" customFormat="1" ht="15.75" customHeight="1">
      <c r="B63" s="314"/>
      <c r="C63" s="314"/>
      <c r="D63" s="307"/>
      <c r="E63" s="307"/>
      <c r="F63" s="307"/>
      <c r="G63" s="307"/>
      <c r="H63" s="307"/>
      <c r="I63" s="307"/>
      <c r="J63" s="307"/>
      <c r="K63" s="307"/>
      <c r="L63" s="7"/>
      <c r="M63" s="7"/>
      <c r="N63" s="7"/>
      <c r="O63" s="7"/>
      <c r="P63" s="7"/>
      <c r="Q63" s="7"/>
    </row>
    <row r="64" spans="2:17" s="84" customFormat="1" ht="15.75" customHeight="1">
      <c r="B64" s="277" t="s">
        <v>791</v>
      </c>
      <c r="C64" s="347"/>
      <c r="D64" s="278"/>
      <c r="E64" s="277" t="s">
        <v>792</v>
      </c>
      <c r="F64" s="348"/>
      <c r="G64" s="278"/>
      <c r="H64" s="277" t="s">
        <v>793</v>
      </c>
      <c r="I64" s="348"/>
      <c r="J64" s="278"/>
      <c r="K64" s="307"/>
      <c r="L64" s="7"/>
      <c r="M64" s="7"/>
      <c r="N64" s="7"/>
      <c r="O64" s="7"/>
      <c r="P64" s="7"/>
      <c r="Q64" s="7"/>
    </row>
    <row r="65" spans="2:17" s="84" customFormat="1" ht="15.75" customHeight="1">
      <c r="B65" s="349"/>
      <c r="C65" s="314"/>
      <c r="D65" s="350"/>
      <c r="E65" s="349"/>
      <c r="F65" s="314"/>
      <c r="G65" s="307"/>
      <c r="H65" s="349"/>
      <c r="I65" s="314"/>
      <c r="J65" s="307"/>
      <c r="K65" s="307"/>
      <c r="L65" s="7"/>
      <c r="M65" s="7"/>
      <c r="N65" s="7"/>
      <c r="O65" s="7"/>
      <c r="P65" s="7"/>
      <c r="Q65" s="7"/>
    </row>
    <row r="66" spans="2:17" s="84" customFormat="1" ht="15.75" customHeight="1">
      <c r="B66" s="282" t="s">
        <v>393</v>
      </c>
      <c r="C66" s="348"/>
      <c r="D66" s="278"/>
      <c r="E66" s="282" t="s">
        <v>393</v>
      </c>
      <c r="F66" s="348"/>
      <c r="G66" s="278"/>
      <c r="H66" s="282" t="s">
        <v>393</v>
      </c>
      <c r="I66" s="348"/>
      <c r="J66" s="278"/>
      <c r="K66" s="307"/>
      <c r="L66" s="7"/>
      <c r="M66" s="7"/>
      <c r="N66" s="7"/>
      <c r="O66" s="7"/>
      <c r="P66" s="7"/>
      <c r="Q66" s="7"/>
    </row>
    <row r="67" spans="2:17" s="84" customFormat="1" ht="15.75" customHeight="1">
      <c r="B67" s="349"/>
      <c r="C67" s="314"/>
      <c r="D67" s="350"/>
      <c r="E67" s="349"/>
      <c r="F67" s="314"/>
      <c r="G67" s="307"/>
      <c r="H67" s="349"/>
      <c r="I67" s="314"/>
      <c r="J67" s="307"/>
      <c r="K67" s="307"/>
      <c r="L67" s="7"/>
      <c r="M67" s="7"/>
      <c r="N67" s="7"/>
      <c r="O67" s="7"/>
      <c r="P67" s="7"/>
      <c r="Q67" s="7"/>
    </row>
    <row r="68" spans="2:17" s="84" customFormat="1" ht="15.75" customHeight="1">
      <c r="B68" s="282" t="s">
        <v>198</v>
      </c>
      <c r="C68" s="348"/>
      <c r="D68" s="278"/>
      <c r="E68" s="282" t="s">
        <v>198</v>
      </c>
      <c r="F68" s="348"/>
      <c r="G68" s="278"/>
      <c r="H68" s="282" t="s">
        <v>198</v>
      </c>
      <c r="I68" s="348"/>
      <c r="J68" s="278"/>
      <c r="K68" s="307"/>
      <c r="L68" s="7"/>
      <c r="M68" s="7"/>
      <c r="N68" s="7"/>
      <c r="O68" s="7"/>
      <c r="P68" s="7"/>
      <c r="Q68" s="7"/>
    </row>
    <row r="69" spans="2:17" s="84" customFormat="1" ht="15.75" customHeight="1">
      <c r="B69" s="349"/>
      <c r="C69" s="314"/>
      <c r="D69" s="350"/>
      <c r="E69" s="349"/>
      <c r="F69" s="314"/>
      <c r="G69" s="307"/>
      <c r="H69" s="349"/>
      <c r="I69" s="314"/>
      <c r="J69" s="307"/>
      <c r="K69" s="307"/>
      <c r="L69" s="7"/>
      <c r="M69" s="7"/>
      <c r="N69" s="7"/>
      <c r="O69" s="7"/>
      <c r="P69" s="7"/>
      <c r="Q69" s="7"/>
    </row>
    <row r="70" spans="2:17" s="84" customFormat="1" ht="15.75" customHeight="1">
      <c r="B70" s="277" t="s">
        <v>1054</v>
      </c>
      <c r="C70" s="348"/>
      <c r="D70" s="278"/>
      <c r="E70" s="277" t="s">
        <v>1054</v>
      </c>
      <c r="F70" s="351"/>
      <c r="G70" s="278"/>
      <c r="H70" s="277" t="s">
        <v>1054</v>
      </c>
      <c r="I70" s="351"/>
      <c r="J70" s="278"/>
      <c r="K70" s="307"/>
      <c r="L70" s="7"/>
      <c r="M70" s="7"/>
      <c r="N70" s="7"/>
      <c r="O70" s="7"/>
      <c r="P70" s="7"/>
      <c r="Q70" s="7"/>
    </row>
    <row r="71" spans="2:17" s="84" customFormat="1" ht="15.75" customHeight="1">
      <c r="B71" s="349"/>
      <c r="C71" s="314"/>
      <c r="D71" s="350"/>
      <c r="E71" s="349"/>
      <c r="F71" s="314"/>
      <c r="G71" s="307"/>
      <c r="H71" s="349"/>
      <c r="I71" s="314"/>
      <c r="J71" s="307"/>
      <c r="K71" s="307"/>
      <c r="L71" s="7"/>
      <c r="M71" s="7"/>
      <c r="N71" s="7"/>
      <c r="O71" s="7"/>
      <c r="P71" s="7"/>
      <c r="Q71" s="7"/>
    </row>
    <row r="72" spans="2:17" s="84" customFormat="1" ht="15.75" customHeight="1">
      <c r="B72" s="282" t="s">
        <v>707</v>
      </c>
      <c r="C72" s="348"/>
      <c r="D72" s="354"/>
      <c r="E72" s="282" t="s">
        <v>707</v>
      </c>
      <c r="F72" s="348"/>
      <c r="G72" s="353"/>
      <c r="H72" s="282" t="s">
        <v>707</v>
      </c>
      <c r="I72" s="348"/>
      <c r="J72" s="353"/>
      <c r="K72" s="307"/>
      <c r="L72" s="7"/>
      <c r="M72" s="7"/>
      <c r="N72" s="7"/>
      <c r="O72" s="7"/>
      <c r="P72" s="7"/>
      <c r="Q72" s="7"/>
    </row>
    <row r="73" spans="2:17" s="84" customFormat="1" ht="15.75" customHeight="1">
      <c r="B73" s="349"/>
      <c r="C73" s="314"/>
      <c r="D73" s="350"/>
      <c r="E73" s="349"/>
      <c r="F73" s="314"/>
      <c r="G73" s="307"/>
      <c r="H73" s="349"/>
      <c r="I73" s="314"/>
      <c r="J73" s="307"/>
      <c r="K73" s="307"/>
      <c r="L73" s="7"/>
      <c r="M73" s="7"/>
      <c r="N73" s="7"/>
      <c r="O73" s="7"/>
      <c r="P73" s="7"/>
      <c r="Q73" s="7"/>
    </row>
    <row r="74" spans="2:17" s="84" customFormat="1" ht="15.75" customHeight="1">
      <c r="B74" s="282" t="s">
        <v>708</v>
      </c>
      <c r="C74" s="348"/>
      <c r="D74" s="278"/>
      <c r="E74" s="282" t="s">
        <v>708</v>
      </c>
      <c r="F74" s="348"/>
      <c r="G74" s="278"/>
      <c r="H74" s="282" t="s">
        <v>708</v>
      </c>
      <c r="I74" s="348"/>
      <c r="J74" s="278"/>
      <c r="K74" s="307"/>
      <c r="L74" s="7"/>
      <c r="M74" s="7"/>
      <c r="N74" s="7"/>
      <c r="O74" s="7"/>
      <c r="P74" s="7"/>
      <c r="Q74" s="7"/>
    </row>
    <row r="75" spans="2:17" s="84" customFormat="1" ht="9.6" customHeight="1">
      <c r="B75" s="282"/>
      <c r="C75" s="348"/>
      <c r="D75" s="287"/>
      <c r="E75" s="282"/>
      <c r="F75" s="348"/>
      <c r="G75" s="287"/>
      <c r="H75" s="282"/>
      <c r="I75" s="348"/>
      <c r="J75" s="287"/>
      <c r="K75" s="307"/>
      <c r="L75" s="7"/>
      <c r="M75" s="7"/>
      <c r="N75" s="7"/>
      <c r="O75" s="7"/>
      <c r="P75" s="7"/>
      <c r="Q75" s="7"/>
    </row>
    <row r="76" spans="2:17" s="47" customFormat="1" ht="9.6" customHeight="1">
      <c r="B76" s="356"/>
      <c r="C76" s="356"/>
      <c r="D76" s="304"/>
      <c r="E76" s="304"/>
      <c r="F76" s="304"/>
      <c r="G76" s="304"/>
      <c r="H76" s="304"/>
      <c r="I76" s="304"/>
      <c r="J76" s="304"/>
      <c r="K76" s="304"/>
      <c r="L76" s="85"/>
      <c r="M76" s="85"/>
      <c r="N76" s="85"/>
      <c r="O76" s="85"/>
      <c r="P76" s="85"/>
      <c r="Q76" s="85"/>
    </row>
    <row r="77" spans="2:17" s="47" customFormat="1" ht="10.15" customHeight="1">
      <c r="B77" s="314"/>
      <c r="C77" s="314"/>
      <c r="D77" s="307"/>
      <c r="E77" s="307"/>
      <c r="F77" s="307"/>
      <c r="G77" s="307"/>
      <c r="H77" s="307"/>
      <c r="I77" s="307"/>
      <c r="J77" s="307"/>
      <c r="K77" s="307"/>
      <c r="L77" s="85"/>
      <c r="M77" s="85"/>
      <c r="N77" s="85"/>
      <c r="O77" s="85"/>
      <c r="P77" s="85"/>
      <c r="Q77" s="85"/>
    </row>
    <row r="78" spans="2:17" ht="19.149999999999999" customHeight="1">
      <c r="B78" s="343" t="s">
        <v>709</v>
      </c>
      <c r="C78" s="344"/>
      <c r="D78" s="307"/>
      <c r="E78" s="307"/>
      <c r="F78" s="307"/>
      <c r="G78" s="307"/>
      <c r="H78" s="307"/>
      <c r="I78" s="307"/>
      <c r="J78" s="307"/>
      <c r="K78" s="307"/>
      <c r="L78" s="7"/>
      <c r="M78" s="7"/>
      <c r="N78" s="7"/>
      <c r="O78" s="7"/>
      <c r="P78" s="7"/>
      <c r="Q78" s="7"/>
    </row>
    <row r="79" spans="2:17" s="57" customFormat="1" ht="306.60000000000002" customHeight="1">
      <c r="B79" s="608" t="s">
        <v>1176</v>
      </c>
      <c r="C79" s="608"/>
      <c r="D79" s="608"/>
      <c r="E79" s="307"/>
      <c r="F79" s="307"/>
      <c r="G79" s="610"/>
      <c r="H79" s="611"/>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s="84" customFormat="1" ht="9.6" customHeight="1">
      <c r="B82" s="314"/>
      <c r="C82" s="314"/>
      <c r="D82" s="307"/>
      <c r="E82" s="307"/>
      <c r="F82" s="307"/>
      <c r="G82" s="307"/>
      <c r="H82" s="307"/>
      <c r="I82" s="307"/>
      <c r="J82" s="307"/>
      <c r="K82" s="307"/>
      <c r="L82" s="7"/>
      <c r="M82" s="7"/>
      <c r="N82" s="7"/>
      <c r="O82" s="7"/>
      <c r="P82" s="7"/>
      <c r="Q82" s="7"/>
    </row>
    <row r="83" spans="2:17" ht="19.149999999999999" customHeight="1">
      <c r="B83" s="343" t="s">
        <v>710</v>
      </c>
      <c r="C83" s="344"/>
      <c r="D83" s="307"/>
      <c r="E83" s="307"/>
      <c r="F83" s="307"/>
      <c r="G83" s="307"/>
      <c r="H83" s="307"/>
      <c r="I83" s="307"/>
      <c r="J83" s="307"/>
      <c r="K83" s="307"/>
      <c r="L83" s="7"/>
      <c r="M83" s="7"/>
      <c r="N83" s="7"/>
      <c r="O83" s="7"/>
      <c r="P83" s="7"/>
      <c r="Q83" s="7"/>
    </row>
    <row r="84" spans="2:17" ht="39.6" customHeight="1">
      <c r="B84" s="609" t="s">
        <v>1177</v>
      </c>
      <c r="C84" s="609"/>
      <c r="D84" s="609"/>
      <c r="E84" s="345"/>
      <c r="F84" s="345"/>
      <c r="G84" s="346"/>
      <c r="H84" s="345"/>
      <c r="I84" s="345"/>
      <c r="J84" s="346"/>
      <c r="K84" s="345"/>
      <c r="L84" s="7"/>
      <c r="M84" s="7"/>
      <c r="N84" s="7"/>
      <c r="O84" s="7"/>
      <c r="P84" s="7"/>
      <c r="Q84" s="7"/>
    </row>
    <row r="85" spans="2:17" ht="15.75" customHeight="1">
      <c r="B85" s="277" t="s">
        <v>794</v>
      </c>
      <c r="C85" s="348"/>
      <c r="D85" s="278"/>
      <c r="E85" s="277" t="s">
        <v>795</v>
      </c>
      <c r="F85" s="348"/>
      <c r="G85" s="278"/>
      <c r="H85" s="277" t="s">
        <v>796</v>
      </c>
      <c r="I85" s="348"/>
      <c r="J85" s="278"/>
      <c r="K85" s="307"/>
      <c r="L85" s="7"/>
      <c r="M85" s="7"/>
      <c r="N85" s="7"/>
      <c r="O85" s="7"/>
      <c r="P85" s="7"/>
      <c r="Q85" s="7"/>
    </row>
    <row r="86" spans="2:17" ht="15.75" customHeight="1">
      <c r="B86" s="349"/>
      <c r="C86" s="314"/>
      <c r="D86" s="307"/>
      <c r="E86" s="349"/>
      <c r="F86" s="314"/>
      <c r="G86" s="307"/>
      <c r="H86" s="349"/>
      <c r="I86" s="314"/>
      <c r="J86" s="307"/>
      <c r="K86" s="307"/>
      <c r="L86" s="7"/>
      <c r="M86" s="7"/>
      <c r="N86" s="7"/>
      <c r="O86" s="7"/>
      <c r="P86" s="7"/>
      <c r="Q86" s="7"/>
    </row>
    <row r="87" spans="2:17" ht="15.75" customHeight="1">
      <c r="B87" s="282" t="s">
        <v>186</v>
      </c>
      <c r="C87" s="348"/>
      <c r="D87" s="278"/>
      <c r="E87" s="282" t="s">
        <v>186</v>
      </c>
      <c r="F87" s="348"/>
      <c r="G87" s="278"/>
      <c r="H87" s="282" t="s">
        <v>186</v>
      </c>
      <c r="I87" s="348"/>
      <c r="J87" s="278"/>
      <c r="K87" s="307"/>
      <c r="L87" s="7"/>
      <c r="M87" s="7"/>
      <c r="N87" s="7"/>
      <c r="O87" s="7"/>
      <c r="P87" s="7"/>
      <c r="Q87" s="7"/>
    </row>
    <row r="88" spans="2:17" ht="15.75" customHeight="1">
      <c r="B88" s="349"/>
      <c r="C88" s="314"/>
      <c r="D88" s="307"/>
      <c r="E88" s="349"/>
      <c r="F88" s="314"/>
      <c r="G88" s="307"/>
      <c r="H88" s="349"/>
      <c r="I88" s="314"/>
      <c r="J88" s="307"/>
      <c r="K88" s="307"/>
      <c r="L88" s="7"/>
      <c r="M88" s="7"/>
      <c r="N88" s="7"/>
      <c r="O88" s="7"/>
      <c r="P88" s="7"/>
      <c r="Q88" s="7"/>
    </row>
    <row r="89" spans="2:17" ht="15.75" customHeight="1">
      <c r="B89" s="282" t="s">
        <v>707</v>
      </c>
      <c r="C89" s="348"/>
      <c r="D89" s="352"/>
      <c r="E89" s="282" t="s">
        <v>707</v>
      </c>
      <c r="F89" s="348"/>
      <c r="G89" s="352"/>
      <c r="H89" s="282" t="s">
        <v>707</v>
      </c>
      <c r="I89" s="348"/>
      <c r="J89" s="352"/>
      <c r="K89" s="307"/>
      <c r="L89" s="7"/>
      <c r="M89" s="7"/>
      <c r="N89" s="7"/>
      <c r="O89" s="7"/>
      <c r="P89" s="7"/>
      <c r="Q89" s="7"/>
    </row>
    <row r="90" spans="2:17" s="84" customFormat="1" ht="15.75" customHeight="1">
      <c r="B90" s="282"/>
      <c r="C90" s="348"/>
      <c r="D90" s="282"/>
      <c r="E90" s="282"/>
      <c r="F90" s="282"/>
      <c r="G90" s="282"/>
      <c r="H90" s="282"/>
      <c r="I90" s="282"/>
      <c r="J90" s="282"/>
      <c r="K90" s="307"/>
      <c r="L90" s="7"/>
      <c r="M90" s="7"/>
      <c r="N90" s="7"/>
      <c r="O90" s="7"/>
      <c r="P90" s="7"/>
      <c r="Q90" s="7"/>
    </row>
    <row r="91" spans="2:17" s="47" customFormat="1" ht="15.75" customHeight="1">
      <c r="B91" s="235"/>
      <c r="C91" s="235"/>
      <c r="D91" s="235"/>
      <c r="E91" s="235"/>
      <c r="F91" s="235"/>
      <c r="G91" s="235"/>
      <c r="H91" s="235"/>
      <c r="I91" s="235"/>
      <c r="J91" s="235"/>
      <c r="K91" s="235"/>
    </row>
    <row r="92" spans="2:17" s="47" customFormat="1" ht="15.75" customHeight="1">
      <c r="B92" s="277" t="s">
        <v>797</v>
      </c>
      <c r="C92" s="348"/>
      <c r="D92" s="278"/>
      <c r="E92" s="277" t="s">
        <v>798</v>
      </c>
      <c r="F92" s="348"/>
      <c r="G92" s="278"/>
      <c r="H92" s="277" t="s">
        <v>799</v>
      </c>
      <c r="I92" s="348"/>
      <c r="J92" s="278"/>
      <c r="K92" s="235"/>
    </row>
    <row r="93" spans="2:17" s="47" customFormat="1" ht="15.75" customHeight="1">
      <c r="B93" s="349"/>
      <c r="C93" s="314"/>
      <c r="D93" s="307"/>
      <c r="E93" s="349"/>
      <c r="F93" s="314"/>
      <c r="G93" s="307"/>
      <c r="H93" s="349"/>
      <c r="I93" s="314"/>
      <c r="J93" s="307"/>
      <c r="K93" s="235"/>
    </row>
    <row r="94" spans="2:17" s="47" customFormat="1" ht="15.75" customHeight="1">
      <c r="B94" s="282" t="s">
        <v>186</v>
      </c>
      <c r="C94" s="348"/>
      <c r="D94" s="278"/>
      <c r="E94" s="282" t="s">
        <v>186</v>
      </c>
      <c r="F94" s="348"/>
      <c r="G94" s="278"/>
      <c r="H94" s="282" t="s">
        <v>186</v>
      </c>
      <c r="I94" s="348"/>
      <c r="J94" s="278"/>
      <c r="K94" s="235"/>
    </row>
    <row r="95" spans="2:17" s="47" customFormat="1" ht="15.75" customHeight="1">
      <c r="B95" s="349"/>
      <c r="C95" s="314"/>
      <c r="D95" s="307"/>
      <c r="E95" s="349"/>
      <c r="F95" s="314"/>
      <c r="G95" s="307"/>
      <c r="H95" s="349"/>
      <c r="I95" s="314"/>
      <c r="J95" s="307"/>
      <c r="K95" s="235"/>
    </row>
    <row r="96" spans="2:17" s="47" customFormat="1" ht="15.75" customHeight="1">
      <c r="B96" s="282" t="s">
        <v>707</v>
      </c>
      <c r="C96" s="348"/>
      <c r="D96" s="352"/>
      <c r="E96" s="282" t="s">
        <v>707</v>
      </c>
      <c r="F96" s="348"/>
      <c r="G96" s="352"/>
      <c r="H96" s="282" t="s">
        <v>707</v>
      </c>
      <c r="I96" s="348"/>
      <c r="J96" s="352"/>
      <c r="K96" s="235"/>
    </row>
    <row r="97" spans="1:11" s="47" customFormat="1" ht="9.6" customHeight="1">
      <c r="B97" s="282"/>
      <c r="C97" s="348"/>
      <c r="D97" s="359"/>
      <c r="E97" s="282"/>
      <c r="F97" s="348"/>
      <c r="G97" s="359"/>
      <c r="H97" s="282"/>
      <c r="I97" s="348"/>
      <c r="J97" s="359"/>
      <c r="K97" s="235"/>
    </row>
    <row r="98" spans="1:11" s="47" customFormat="1" ht="15.6" customHeight="1">
      <c r="B98" s="265"/>
      <c r="C98" s="265"/>
      <c r="D98" s="265"/>
      <c r="E98" s="265"/>
      <c r="F98" s="265"/>
      <c r="G98" s="265"/>
      <c r="H98" s="265"/>
      <c r="I98" s="265"/>
      <c r="J98" s="265"/>
      <c r="K98" s="265"/>
    </row>
    <row r="99" spans="1:11" s="47" customFormat="1" ht="15.6" customHeight="1">
      <c r="B99" s="265"/>
      <c r="C99" s="265"/>
      <c r="D99" s="265"/>
      <c r="E99" s="265"/>
      <c r="F99" s="265"/>
      <c r="G99" s="265"/>
      <c r="H99" s="265"/>
      <c r="I99" s="265"/>
      <c r="J99" s="265"/>
      <c r="K99" s="265"/>
    </row>
    <row r="100" spans="1:11" s="47" customFormat="1" ht="15.6" customHeight="1">
      <c r="B100" s="265"/>
      <c r="C100" s="265"/>
      <c r="D100" s="265"/>
      <c r="E100" s="265"/>
      <c r="F100" s="265"/>
      <c r="G100" s="265"/>
      <c r="H100" s="265"/>
      <c r="I100" s="265"/>
      <c r="J100" s="265"/>
      <c r="K100" s="265"/>
    </row>
    <row r="101" spans="1:11" s="47" customFormat="1" ht="15.75" customHeight="1">
      <c r="B101" s="547"/>
      <c r="C101" s="547"/>
      <c r="D101" s="547"/>
      <c r="E101" s="547"/>
      <c r="F101" s="547"/>
      <c r="G101" s="547"/>
      <c r="H101" s="547"/>
      <c r="I101" s="547"/>
      <c r="J101" s="612" t="str">
        <f>Pokyny!E46</f>
        <v xml:space="preserve"> Verze 2: leden 2021.</v>
      </c>
      <c r="K101" s="612"/>
    </row>
    <row r="102" spans="1:11" s="47" customFormat="1" ht="15.6" customHeight="1">
      <c r="B102" s="265"/>
      <c r="C102" s="265"/>
      <c r="D102" s="265"/>
      <c r="E102" s="265"/>
      <c r="F102" s="265"/>
      <c r="G102" s="265"/>
      <c r="H102" s="265"/>
      <c r="I102" s="265"/>
      <c r="J102" s="265"/>
      <c r="K102" s="265"/>
    </row>
    <row r="103" spans="1:11" ht="42" customHeight="1">
      <c r="A103"/>
      <c r="B103" s="80"/>
      <c r="C103" s="80"/>
      <c r="D103" s="80"/>
      <c r="E103" s="80"/>
      <c r="F103" s="80"/>
      <c r="G103" s="80"/>
      <c r="H103" s="80"/>
      <c r="I103" s="80"/>
      <c r="J103" s="80"/>
      <c r="K103" s="80"/>
    </row>
    <row r="104" spans="1:11" ht="15.75" customHeight="1">
      <c r="A104"/>
      <c r="C104"/>
      <c r="F104"/>
      <c r="I104"/>
    </row>
    <row r="105" spans="1:11" ht="15.75" customHeight="1">
      <c r="A105"/>
      <c r="C105"/>
      <c r="F105"/>
      <c r="I105"/>
    </row>
    <row r="106" spans="1:11" ht="15.75" customHeight="1">
      <c r="A106"/>
      <c r="C106"/>
      <c r="F106"/>
      <c r="I106"/>
      <c r="J106" s="607" t="s">
        <v>785</v>
      </c>
      <c r="K106" s="607"/>
    </row>
    <row r="107" spans="1:11" ht="15.75" customHeight="1">
      <c r="A107"/>
      <c r="C107"/>
      <c r="F107"/>
      <c r="I107"/>
    </row>
    <row r="108" spans="1:11" ht="15.75" customHeight="1">
      <c r="A108"/>
      <c r="C108"/>
      <c r="F108"/>
      <c r="I108"/>
    </row>
    <row r="109" spans="1:11" ht="15.75" customHeight="1">
      <c r="A109"/>
      <c r="C109"/>
      <c r="F109"/>
      <c r="I109"/>
    </row>
    <row r="110" spans="1:11" ht="15.75" customHeight="1">
      <c r="A110"/>
      <c r="C110"/>
      <c r="F110"/>
      <c r="I110"/>
    </row>
    <row r="111" spans="1:11" ht="15.75" customHeight="1">
      <c r="A111"/>
      <c r="C111"/>
      <c r="F111"/>
      <c r="I111"/>
    </row>
    <row r="112" spans="1:11" ht="15.75" customHeight="1">
      <c r="A112"/>
      <c r="C112"/>
      <c r="F112"/>
      <c r="I112"/>
    </row>
    <row r="113" spans="1:9" ht="15.75" customHeight="1">
      <c r="A113"/>
      <c r="C113"/>
      <c r="F113"/>
      <c r="I113"/>
    </row>
    <row r="114" spans="1:9" ht="15.75" customHeight="1">
      <c r="A114"/>
      <c r="C114"/>
      <c r="F114"/>
      <c r="I114"/>
    </row>
    <row r="115" spans="1:9" ht="15.75" customHeight="1">
      <c r="A115"/>
      <c r="C115"/>
      <c r="F115"/>
      <c r="I115"/>
    </row>
    <row r="116" spans="1:9" ht="15.75" customHeight="1">
      <c r="A116"/>
      <c r="C116"/>
      <c r="F116"/>
      <c r="I116"/>
    </row>
    <row r="117" spans="1:9" ht="15.75" customHeight="1">
      <c r="A117"/>
      <c r="C117"/>
      <c r="F117"/>
      <c r="I117"/>
    </row>
    <row r="118" spans="1:9" ht="15.75" customHeight="1">
      <c r="A118"/>
      <c r="C118"/>
      <c r="F118"/>
      <c r="I118"/>
    </row>
    <row r="119" spans="1:9" ht="15.75" customHeight="1">
      <c r="A119"/>
      <c r="C119"/>
      <c r="F119"/>
      <c r="I119"/>
    </row>
    <row r="120" spans="1:9" ht="15.75" customHeight="1">
      <c r="A120"/>
      <c r="C120"/>
      <c r="F120"/>
      <c r="I120"/>
    </row>
    <row r="121" spans="1:9" ht="15.75" customHeight="1">
      <c r="A121"/>
      <c r="C121"/>
      <c r="F121"/>
      <c r="I121"/>
    </row>
    <row r="122" spans="1:9" ht="15.75" customHeight="1">
      <c r="A122"/>
      <c r="C122"/>
      <c r="F122"/>
      <c r="I122"/>
    </row>
    <row r="123" spans="1:9" ht="15.75" customHeight="1">
      <c r="A123"/>
      <c r="C123"/>
      <c r="F123"/>
      <c r="I123"/>
    </row>
    <row r="124" spans="1:9" ht="15.75" customHeight="1">
      <c r="A124"/>
      <c r="C124"/>
      <c r="F124"/>
      <c r="I124"/>
    </row>
    <row r="125" spans="1:9" ht="15.75" customHeight="1">
      <c r="A125"/>
      <c r="C125"/>
      <c r="F125"/>
      <c r="I125"/>
    </row>
    <row r="126" spans="1:9" ht="15.75" customHeight="1">
      <c r="A126"/>
      <c r="C126"/>
      <c r="F126"/>
      <c r="I126"/>
    </row>
    <row r="127" spans="1:9" ht="15.75" customHeight="1">
      <c r="A127"/>
      <c r="C127"/>
      <c r="F127"/>
      <c r="I127"/>
    </row>
    <row r="128" spans="1:9" ht="15.75" customHeight="1">
      <c r="A128"/>
      <c r="C128"/>
      <c r="F128"/>
      <c r="I128"/>
    </row>
    <row r="129" spans="1:9" ht="15.75" customHeight="1">
      <c r="A129"/>
      <c r="C129"/>
      <c r="F129"/>
      <c r="I129"/>
    </row>
    <row r="130" spans="1:9" ht="15.75" customHeight="1">
      <c r="A130"/>
      <c r="C130"/>
      <c r="F130"/>
      <c r="I130"/>
    </row>
    <row r="131" spans="1:9" ht="15.75" customHeight="1">
      <c r="A131"/>
      <c r="C131"/>
      <c r="F131"/>
      <c r="I131"/>
    </row>
    <row r="132" spans="1:9" ht="15.75" customHeight="1">
      <c r="A132"/>
      <c r="C132"/>
      <c r="F132"/>
      <c r="I132"/>
    </row>
    <row r="133" spans="1:9" ht="15.75" customHeight="1">
      <c r="A133"/>
      <c r="C133"/>
      <c r="F133"/>
      <c r="I133"/>
    </row>
    <row r="134" spans="1:9" ht="29.25" customHeight="1">
      <c r="A134"/>
      <c r="C134"/>
      <c r="F134"/>
      <c r="I134"/>
    </row>
    <row r="135" spans="1:9" ht="15.75" customHeight="1">
      <c r="A135"/>
      <c r="C135"/>
      <c r="F135"/>
      <c r="I135"/>
    </row>
    <row r="136" spans="1:9" ht="15.75" customHeight="1">
      <c r="A136"/>
      <c r="C136"/>
      <c r="F136"/>
      <c r="I136"/>
    </row>
    <row r="137" spans="1:9" ht="15.75" customHeight="1">
      <c r="A137"/>
      <c r="C137"/>
      <c r="F137"/>
      <c r="I137"/>
    </row>
    <row r="138" spans="1:9" ht="15.75" customHeight="1">
      <c r="A138"/>
      <c r="C138"/>
      <c r="F138"/>
      <c r="I138"/>
    </row>
    <row r="139" spans="1:9" ht="15.75" customHeight="1">
      <c r="A139"/>
      <c r="C139"/>
      <c r="F139"/>
      <c r="I139"/>
    </row>
    <row r="140" spans="1:9" ht="15.75" customHeight="1">
      <c r="A140"/>
      <c r="C140"/>
      <c r="F140"/>
      <c r="I140"/>
    </row>
    <row r="141" spans="1:9" ht="15.75" customHeight="1">
      <c r="A141"/>
      <c r="C141"/>
      <c r="F141"/>
      <c r="I141"/>
    </row>
    <row r="142" spans="1:9" ht="15.75" customHeight="1">
      <c r="A142"/>
      <c r="C142"/>
      <c r="F142"/>
      <c r="I142"/>
    </row>
    <row r="143" spans="1:9" ht="15.75" customHeight="1">
      <c r="A143"/>
      <c r="C143"/>
      <c r="F143"/>
      <c r="I143"/>
    </row>
    <row r="144" spans="1:9" ht="15.75" customHeight="1">
      <c r="A144"/>
      <c r="C144"/>
      <c r="F144"/>
      <c r="I144"/>
    </row>
    <row r="145" spans="1:9" ht="15.75" customHeight="1">
      <c r="A145"/>
      <c r="C145"/>
      <c r="F145"/>
      <c r="I145"/>
    </row>
    <row r="146" spans="1:9" ht="15.75" customHeight="1">
      <c r="A146"/>
      <c r="C146"/>
      <c r="F146"/>
      <c r="I146"/>
    </row>
    <row r="147" spans="1:9" ht="15.75" customHeight="1">
      <c r="A147"/>
      <c r="C147"/>
      <c r="F147"/>
      <c r="I147"/>
    </row>
    <row r="148" spans="1:9" ht="15.75" customHeight="1">
      <c r="A148"/>
      <c r="C148"/>
      <c r="F148"/>
      <c r="I148"/>
    </row>
    <row r="149" spans="1:9" ht="15.75" customHeight="1">
      <c r="A149"/>
      <c r="C149"/>
      <c r="F149"/>
      <c r="I149"/>
    </row>
    <row r="150" spans="1:9" ht="15.75" customHeight="1">
      <c r="A150" s="7"/>
      <c r="B150" s="7"/>
      <c r="C150" s="7"/>
      <c r="D150" s="7"/>
      <c r="E150" s="7"/>
      <c r="F150"/>
      <c r="I150"/>
    </row>
    <row r="151" spans="1:9" ht="15.75" customHeight="1">
      <c r="A151" s="7"/>
      <c r="B151" s="7"/>
      <c r="C151" s="7"/>
      <c r="D151" s="7"/>
      <c r="E151" s="7"/>
      <c r="F151"/>
      <c r="I151"/>
    </row>
    <row r="152" spans="1:9" ht="15.75" customHeight="1">
      <c r="A152" s="7"/>
      <c r="B152" s="7"/>
      <c r="C152" s="7"/>
      <c r="D152" s="7"/>
      <c r="E152" s="7"/>
      <c r="F152"/>
      <c r="I152"/>
    </row>
    <row r="153" spans="1:9" ht="15.75" customHeight="1">
      <c r="A153" s="7"/>
      <c r="B153" s="7"/>
      <c r="C153" s="7"/>
      <c r="D153" s="7"/>
      <c r="E153" s="7"/>
      <c r="F153"/>
      <c r="I153"/>
    </row>
    <row r="154" spans="1:9" ht="15.75" customHeight="1">
      <c r="A154" s="7"/>
      <c r="B154" s="7"/>
      <c r="C154" s="7"/>
      <c r="D154" s="7"/>
      <c r="E154" s="7"/>
      <c r="F154"/>
      <c r="I154"/>
    </row>
    <row r="155" spans="1:9" ht="15.75" customHeight="1">
      <c r="A155" s="7"/>
      <c r="B155" s="7"/>
      <c r="C155" s="7"/>
      <c r="D155" s="7"/>
      <c r="E155" s="7"/>
      <c r="F155"/>
      <c r="I155"/>
    </row>
    <row r="156" spans="1:9" ht="15.75" customHeight="1">
      <c r="A156" s="7"/>
      <c r="B156" s="7"/>
      <c r="C156" s="7"/>
      <c r="D156" s="7"/>
      <c r="E156" s="7"/>
      <c r="F156"/>
      <c r="I156"/>
    </row>
    <row r="157" spans="1:9" ht="15.75" customHeight="1">
      <c r="A157" s="7"/>
      <c r="B157" s="7"/>
      <c r="C157" s="7"/>
      <c r="D157" s="7"/>
      <c r="E157" s="7"/>
      <c r="F157"/>
      <c r="I157"/>
    </row>
    <row r="158" spans="1:9" ht="15.75" customHeight="1">
      <c r="A158" s="7"/>
      <c r="B158" s="7"/>
      <c r="C158" s="7"/>
      <c r="D158" s="7"/>
      <c r="E158" s="7"/>
      <c r="F158"/>
      <c r="I158"/>
    </row>
    <row r="159" spans="1:9" ht="15.75" customHeight="1">
      <c r="A159" s="7"/>
      <c r="B159" s="7"/>
      <c r="C159" s="7"/>
      <c r="D159" s="7"/>
      <c r="E159" s="7"/>
      <c r="F159"/>
      <c r="I159"/>
    </row>
    <row r="160" spans="1:9" ht="15.75" customHeight="1">
      <c r="A160" s="7"/>
      <c r="B160" s="7"/>
      <c r="C160" s="7"/>
      <c r="D160" s="7"/>
      <c r="E160" s="7"/>
      <c r="F160"/>
      <c r="I160"/>
    </row>
    <row r="161" spans="1:9" ht="15.75" customHeight="1">
      <c r="A161" s="7"/>
      <c r="B161" s="7"/>
      <c r="C161" s="7"/>
      <c r="D161" s="7"/>
      <c r="E161" s="7"/>
      <c r="F161"/>
      <c r="I161"/>
    </row>
    <row r="162" spans="1:9" ht="15.75" customHeight="1">
      <c r="A162" s="7"/>
      <c r="B162" s="7"/>
      <c r="C162" s="7"/>
      <c r="D162" s="7"/>
      <c r="E162" s="7"/>
      <c r="F162"/>
      <c r="I162"/>
    </row>
    <row r="163" spans="1:9" ht="15.75" customHeight="1">
      <c r="A163" s="7"/>
      <c r="B163" s="7"/>
      <c r="C163" s="7"/>
      <c r="D163" s="7"/>
      <c r="E163" s="7"/>
      <c r="F163"/>
      <c r="I163"/>
    </row>
    <row r="164" spans="1:9" ht="15.75" customHeight="1">
      <c r="A164" s="7"/>
      <c r="B164" s="7"/>
      <c r="C164" s="7"/>
      <c r="D164" s="7"/>
      <c r="E164" s="7"/>
      <c r="F164"/>
      <c r="I164"/>
    </row>
    <row r="165" spans="1:9" ht="15.75" customHeight="1">
      <c r="A165" s="7"/>
      <c r="B165" s="7"/>
      <c r="C165" s="7"/>
      <c r="D165" s="7"/>
      <c r="E165" s="7"/>
      <c r="F165"/>
      <c r="I165"/>
    </row>
    <row r="166" spans="1:9" ht="15.75" customHeight="1">
      <c r="A166" s="7"/>
      <c r="B166" s="7"/>
      <c r="C166" s="7"/>
      <c r="D166" s="7"/>
      <c r="E166" s="7"/>
      <c r="F166"/>
      <c r="I166"/>
    </row>
    <row r="167" spans="1:9" ht="15.75" customHeight="1">
      <c r="A167" s="7"/>
      <c r="B167" s="7"/>
      <c r="C167" s="7"/>
      <c r="D167" s="7"/>
      <c r="E167" s="7"/>
      <c r="F167"/>
      <c r="I167"/>
    </row>
    <row r="168" spans="1:9" ht="15.75" customHeight="1">
      <c r="A168" s="7"/>
      <c r="B168" s="7"/>
      <c r="C168" s="7"/>
      <c r="D168" s="7"/>
      <c r="E168" s="7"/>
      <c r="F168"/>
      <c r="I168"/>
    </row>
    <row r="169" spans="1:9" ht="15.75" customHeight="1">
      <c r="A169" s="7"/>
      <c r="B169" s="7"/>
      <c r="C169" s="7"/>
      <c r="D169" s="7"/>
      <c r="E169" s="7"/>
      <c r="F169"/>
      <c r="I169"/>
    </row>
    <row r="170" spans="1:9" ht="15.75" customHeight="1">
      <c r="A170" s="7"/>
      <c r="B170" s="7"/>
      <c r="C170" s="7"/>
      <c r="D170" s="7"/>
      <c r="E170" s="7"/>
      <c r="F170"/>
      <c r="I170"/>
    </row>
    <row r="171" spans="1:9" ht="15.75" customHeight="1">
      <c r="A171" s="7"/>
      <c r="B171" s="7"/>
      <c r="C171" s="7"/>
      <c r="D171" s="7"/>
      <c r="E171" s="7"/>
      <c r="F171"/>
      <c r="I171"/>
    </row>
    <row r="172" spans="1:9" ht="15.75" customHeight="1">
      <c r="A172" s="7"/>
      <c r="B172" s="7"/>
      <c r="C172" s="7"/>
      <c r="D172" s="7"/>
      <c r="E172" s="7"/>
      <c r="F172"/>
      <c r="I172"/>
    </row>
    <row r="173" spans="1:9" ht="15.75" customHeight="1">
      <c r="A173" s="7"/>
      <c r="B173" s="7"/>
      <c r="C173" s="7"/>
      <c r="D173" s="7"/>
      <c r="E173" s="7"/>
      <c r="F173"/>
      <c r="I173"/>
    </row>
    <row r="174" spans="1:9" ht="15.75" customHeight="1">
      <c r="A174" s="7"/>
      <c r="B174" s="7"/>
      <c r="C174" s="7"/>
      <c r="D174" s="7"/>
      <c r="E174" s="7"/>
      <c r="F174"/>
      <c r="I174"/>
    </row>
    <row r="175" spans="1:9" ht="15.75" customHeight="1">
      <c r="A175" s="7"/>
      <c r="B175" s="7"/>
      <c r="C175" s="7"/>
      <c r="D175" s="7"/>
      <c r="E175" s="7"/>
      <c r="F175"/>
      <c r="I175"/>
    </row>
    <row r="176" spans="1:9" ht="15.75" customHeight="1">
      <c r="A176" s="7"/>
      <c r="B176" s="7"/>
      <c r="C176" s="7"/>
      <c r="D176" s="7"/>
      <c r="E176" s="7"/>
      <c r="F176"/>
      <c r="I176"/>
    </row>
    <row r="177" spans="1:9" ht="15.75" customHeight="1">
      <c r="A177" s="7"/>
      <c r="B177" s="7"/>
      <c r="C177" s="7"/>
      <c r="D177" s="7"/>
      <c r="E177" s="7"/>
      <c r="F177"/>
      <c r="I177"/>
    </row>
    <row r="178" spans="1:9" ht="15.75" customHeight="1">
      <c r="A178"/>
      <c r="C178"/>
      <c r="F178"/>
      <c r="I178"/>
    </row>
    <row r="179" spans="1:9" ht="15.75" customHeight="1">
      <c r="A179"/>
      <c r="C179"/>
      <c r="F179"/>
      <c r="I179"/>
    </row>
    <row r="180" spans="1:9" ht="15.75" customHeight="1">
      <c r="A180"/>
      <c r="C180"/>
      <c r="F180"/>
      <c r="I180"/>
    </row>
    <row r="181" spans="1:9" ht="15.75" customHeight="1">
      <c r="A181"/>
      <c r="C181"/>
      <c r="F181"/>
      <c r="I181"/>
    </row>
    <row r="182" spans="1:9" ht="15.75" customHeight="1">
      <c r="A182"/>
      <c r="C182"/>
      <c r="F182"/>
      <c r="I182"/>
    </row>
    <row r="183" spans="1:9" ht="15.75" customHeight="1">
      <c r="A183"/>
      <c r="C183"/>
      <c r="F183"/>
      <c r="I183"/>
    </row>
    <row r="184" spans="1:9" ht="15.75" customHeight="1">
      <c r="A184"/>
      <c r="C184"/>
      <c r="F184"/>
      <c r="I184"/>
    </row>
    <row r="185" spans="1:9" ht="15.75" customHeight="1">
      <c r="A185"/>
      <c r="C185"/>
      <c r="F185"/>
      <c r="I185"/>
    </row>
    <row r="186" spans="1:9" ht="15.75" customHeight="1"/>
    <row r="187" spans="1:9" ht="15.75" customHeight="1"/>
    <row r="188" spans="1:9" ht="15.75" customHeight="1"/>
    <row r="189" spans="1:9" ht="15.75" customHeight="1"/>
    <row r="190" spans="1:9" ht="15.75" customHeight="1"/>
    <row r="191" spans="1:9" ht="15.75" customHeight="1"/>
    <row r="192" spans="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sheetData>
  <sheetProtection algorithmName="SHA-512" hashValue="Mwjsng7e47sxJpysqnQqpTs1qrTigoaCWK4pzpAXEeSlbtTcPOWzYLkxunreK1wix9K0qRgRxJH/oGVsN9N/rg==" saltValue="h5H0bqTEI6luzqtKdaPgbw==" spinCount="100000" sheet="1" selectLockedCells="1"/>
  <customSheetViews>
    <customSheetView guid="{258BA2CE-0D4B-4685-9512-B6E91D85BFDC}" showGridLines="0">
      <selection activeCell="B4" sqref="B4"/>
      <pageMargins left="0.7" right="0.7" top="0.78740157499999996" bottom="0.78740157499999996" header="0" footer="0"/>
      <pageSetup paperSize="9" orientation="portrait"/>
    </customSheetView>
  </customSheetViews>
  <mergeCells count="13">
    <mergeCell ref="B3:D3"/>
    <mergeCell ref="B28:D29"/>
    <mergeCell ref="B49:D50"/>
    <mergeCell ref="B46:D47"/>
    <mergeCell ref="D26:H26"/>
    <mergeCell ref="B6:K6"/>
    <mergeCell ref="D15:G15"/>
    <mergeCell ref="D17:G17"/>
    <mergeCell ref="J106:K106"/>
    <mergeCell ref="B79:D79"/>
    <mergeCell ref="B84:D84"/>
    <mergeCell ref="G79:H79"/>
    <mergeCell ref="J101:K101"/>
  </mergeCells>
  <conditionalFormatting sqref="D21">
    <cfRule type="expression" dxfId="79" priority="11">
      <formula>$D$19&lt;&gt;"VO - výzkumná organizace"</formula>
    </cfRule>
  </conditionalFormatting>
  <conditionalFormatting sqref="E21">
    <cfRule type="containsText" dxfId="78" priority="10" operator="containsText" text="nevyplněno">
      <formula>NOT(ISERROR(SEARCH("nevyplněno",E21)))</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77" priority="5">
      <formula>$D$19="VO - výzkumná organizace"</formula>
    </cfRule>
  </conditionalFormatting>
  <conditionalFormatting sqref="J79">
    <cfRule type="containsText" dxfId="76" priority="4" operator="containsText" text="relevantní">
      <formula>NOT(ISERROR(SEARCH("relevantní",J79)))</formula>
    </cfRule>
  </conditionalFormatting>
  <dataValidations xWindow="556" yWindow="524" count="13">
    <dataValidation type="textLength" allowBlank="1" showInputMessage="1" showErrorMessage="1" errorTitle="Neplatný formát IČ" error="Identifikační číslo musí být osmičíselné. Před pokračováním prosím opravte." prompt="Vložte IČ Vaší organizace o délce 8 čísel." sqref="D11" xr:uid="{9A685252-86E2-4317-9F35-F42292ADBB41}">
      <formula1>4</formula1>
      <formula2>8</formula2>
    </dataValidation>
    <dataValidation allowBlank="1" showInputMessage="1" showErrorMessage="1" prompt="Vložte obchodní jméno Vaší organizace." sqref="D15" xr:uid="{436B81DF-183C-4CAC-A923-765605D5A334}"/>
    <dataValidation allowBlank="1" showInputMessage="1" showErrorMessage="1" prompt="Vložte DIČ / VAT-ID Vaší organizace." sqref="D13" xr:uid="{E5EF4CEE-9D99-4F32-BA44-670DB6610DFF}"/>
    <dataValidation allowBlank="1" showInputMessage="1" showErrorMessage="1" prompt="Pokud nemáte žádný komentář, pole nevyplňujte." sqref="D61 G61 J61 D74:D75 G74:G75 J74:J75" xr:uid="{04FFDD70-C06C-4F10-A47C-D451D4635AF1}"/>
    <dataValidation type="textLength" operator="equal" allowBlank="1" showInputMessage="1" showErrorMessage="1" errorTitle="Chybný formát" error="Vámi zadané IČ není osmimístné. Pro pokračování prosím opravte." prompt="Zadejte osmimístné IČ." sqref="J94 G87 J87 D94 G94 D87" xr:uid="{60267DA2-FE17-480F-A3F1-6E4D1AD6855D}">
      <formula1>8</formula1>
    </dataValidation>
    <dataValidation type="textLength" operator="lessThanOrEqual" allowBlank="1" showInputMessage="1" showErrorMessage="1" errorTitle="Překročení počtu znaků" error="Překročili jste povolený počet znaků. Pro pokračování je potřeba zadaný text zkrátit." prompt="Vložte text o maximální délce 1000 znaků." sqref="G79:H79" xr:uid="{29E7E030-646C-44C2-A8C7-C7D04928DD9E}">
      <formula1>1000</formula1>
    </dataValidation>
    <dataValidation allowBlank="1" showInputMessage="1" showErrorMessage="1" prompt="Vložte rodné číslo fyzické osoby (ve formátu xxxxxx/xxxx) nebo osmimístné IČ právnické osoby." sqref="J70 G57 J57 D70 G70 D57" xr:uid="{BFF4C027-FD9C-44EE-B88A-ABB93C5D86A2}"/>
    <dataValidation allowBlank="1" showInputMessage="1" showErrorMessage="1" prompt="V případě, že vyplňujete údaje o FO, která obchodní jméno nemá, nechte pole prázdné." sqref="J55 G55 J68 G68" xr:uid="{22E0955D-9F9B-47D4-A4DF-E61FFBBF275A}"/>
    <dataValidation allowBlank="1" showInputMessage="1" showErrorMessage="1" prompt="V případě, že vyplňujete údaje fyzické osoby, která obchodní jméno nemá, nechte pole prázdné." sqref="D55 D68" xr:uid="{0CAC7F57-60A7-4789-857D-3C10A983B492}"/>
    <dataValidation type="decimal" allowBlank="1" showInputMessage="1" showErrorMessage="1" errorTitle="Neplatná hodnota" error="Výše procentuálního podílu se musí pohybovat v rozmezí od 0 do 100 %. U desetinných čísel používejte oddělení čárkou (např. 50,5)." sqref="D59 G59 J59 J72 G72 D72" xr:uid="{57B7B270-E596-46BA-90E9-2510BB135149}">
      <formula1>0</formula1>
      <formula2>1</formula2>
    </dataValidation>
    <dataValidation type="decimal" allowBlank="1" showInputMessage="1" showErrorMessage="1" errorTitle="Neplatná hodnota" error="Výše procentuálního podílu se musí pohybovat v rozmezí od 0 do 100 %. U desetinných čísel používejte oddělení čárkou (např. 50,5)._x000a_" sqref="D89 G89 J89 J96 G96 D96" xr:uid="{7E462843-9FB0-4DB6-A932-BB5E579BEAA3}">
      <formula1>0</formula1>
      <formula2>1</formula2>
    </dataValidation>
    <dataValidation allowBlank="1" sqref="G18:G20" xr:uid="{E11148EA-A9A8-482F-A2A4-200A376CEB9D}"/>
    <dataValidation type="list" allowBlank="1" showErrorMessage="1" errorTitle="Neplatná hodnota" error="Vyberte prosím některou z možností rozevíracího seznamu." sqref="D17:G17" xr:uid="{BF252776-FF78-4FF4-B962-CA7158B0B2E2}">
      <formula1>pravni_forma</formula1>
    </dataValidation>
  </dataValidations>
  <hyperlinks>
    <hyperlink ref="E19" r:id="rId1" display="Nařízení  Evropské komise" xr:uid="{ECD848A8-B410-4394-857A-89095EF41CCE}"/>
  </hyperlinks>
  <pageMargins left="0.7" right="0.7" top="0.78740157499999996" bottom="0.78740157499999996" header="0" footer="0"/>
  <pageSetup paperSize="9" orientation="portrait" r:id="rId2"/>
  <drawing r:id="rId3"/>
  <extLst>
    <ext xmlns:x14="http://schemas.microsoft.com/office/spreadsheetml/2009/9/main" uri="{CCE6A557-97BC-4b89-ADB6-D9C93CAAB3DF}">
      <x14:dataValidations xmlns:xm="http://schemas.microsoft.com/office/excel/2006/main" xWindow="556" yWindow="524" count="3">
        <x14:dataValidation type="list" allowBlank="1" xr:uid="{0530D4BF-32FE-4E63-8577-A3B2524272F3}">
          <x14:formula1>
            <xm:f>číselníky!$K$3:$K$6</xm:f>
          </x14:formula1>
          <xm:sqref>E19:F19</xm:sqref>
        </x14:dataValidation>
        <x14:dataValidation type="list" allowBlank="1" showInputMessage="1" xr:uid="{61A58E24-B897-454B-9B9F-A0852B1A697F}">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70DC5961-8809-495D-A69F-F378DEEB32BB}">
          <x14:formula1>
            <xm:f>číselníky!$K$2:$K$6</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A8839-BE4C-4912-8547-63575F479F92}">
  <sheetPr>
    <tabColor rgb="FFF8F8F8"/>
    <outlinePr summaryBelow="0" summaryRight="0"/>
  </sheetPr>
  <dimension ref="A1:Q948"/>
  <sheetViews>
    <sheetView showGridLines="0" showRowColHeaders="0" zoomScaleNormal="100" workbookViewId="0"/>
  </sheetViews>
  <sheetFormatPr defaultColWidth="14.42578125" defaultRowHeight="15" customHeight="1"/>
  <cols>
    <col min="1" max="1" width="5.5703125" style="84" customWidth="1"/>
    <col min="2" max="2" width="50.7109375" style="84" customWidth="1"/>
    <col min="3" max="3" width="2.85546875" style="84" customWidth="1"/>
    <col min="4" max="4" width="40.85546875" style="84" customWidth="1"/>
    <col min="5" max="5" width="24.28515625" style="84" customWidth="1"/>
    <col min="6" max="6" width="3" style="84" customWidth="1"/>
    <col min="7" max="7" width="41.42578125" style="84" customWidth="1"/>
    <col min="8" max="8" width="24.42578125" style="84" customWidth="1"/>
    <col min="9" max="9" width="3" style="84" customWidth="1"/>
    <col min="10" max="10" width="43" style="84" customWidth="1"/>
    <col min="11" max="11" width="8.7109375" style="84" customWidth="1"/>
    <col min="12" max="12" width="28.7109375" style="84" customWidth="1"/>
    <col min="13" max="13" width="43" style="84" customWidth="1"/>
    <col min="14" max="15" width="28.7109375" style="84" customWidth="1"/>
    <col min="16" max="16" width="43" style="84" customWidth="1"/>
    <col min="17" max="18" width="28.7109375" style="84" customWidth="1"/>
    <col min="19" max="19" width="43" style="84" customWidth="1"/>
    <col min="20" max="20" width="28.7109375" style="84" customWidth="1"/>
    <col min="21" max="16384" width="14.42578125" style="84"/>
  </cols>
  <sheetData>
    <row r="1" spans="1:12" ht="15" customHeight="1">
      <c r="A1" s="150"/>
    </row>
    <row r="2" spans="1:12" ht="21.6" customHeight="1"/>
    <row r="3" spans="1:12" ht="18" customHeight="1">
      <c r="B3" s="570" t="s">
        <v>1060</v>
      </c>
      <c r="C3" s="570"/>
      <c r="D3" s="570"/>
      <c r="E3" s="570"/>
      <c r="F3" s="570"/>
      <c r="G3" s="570"/>
      <c r="H3" s="256"/>
      <c r="I3" s="256"/>
      <c r="J3" s="256"/>
      <c r="K3" s="256"/>
    </row>
    <row r="4" spans="1:12" ht="15" customHeight="1">
      <c r="B4" s="384" t="str">
        <f>IF('Identifikační údaje projektu'!D23="Vyberte možnost:","Vyplňujte pouze v případě, že se projektu účastní více než jeden český uchazeč",IF('Identifikační údaje projektu'!D23&lt;2,"Vzhledem k tomu, že dle Vámi zadaných informací se projektu účastní jen jeden český uchazeč, není potřeba vyplňovat.",""))</f>
        <v>Vyplňujte pouze v případě, že se projektu účastní více než jeden český uchazeč</v>
      </c>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572" t="str">
        <f>IF('Identifikační údaje projektu'!D23=1,"","Další účastník č. 1")</f>
        <v>Další účastník č. 1</v>
      </c>
      <c r="C6" s="573"/>
      <c r="D6" s="573"/>
      <c r="E6" s="573"/>
      <c r="F6" s="573"/>
      <c r="G6" s="573"/>
      <c r="H6" s="573"/>
      <c r="I6" s="573"/>
      <c r="J6" s="573"/>
      <c r="K6" s="574"/>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184</v>
      </c>
      <c r="C9" s="277"/>
      <c r="D9" s="360" t="s">
        <v>1062</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186</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193</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198</v>
      </c>
      <c r="C15" s="277"/>
      <c r="D15" s="575"/>
      <c r="E15" s="600"/>
      <c r="F15" s="600"/>
      <c r="G15" s="576"/>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207</v>
      </c>
      <c r="C17" s="277"/>
      <c r="D17" s="575" t="s">
        <v>26</v>
      </c>
      <c r="E17" s="620"/>
      <c r="F17" s="620"/>
      <c r="G17" s="621"/>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224</v>
      </c>
      <c r="C19" s="277"/>
      <c r="D19" s="280" t="s">
        <v>26</v>
      </c>
      <c r="E19" s="403" t="s">
        <v>1043</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234</v>
      </c>
      <c r="C21" s="277"/>
      <c r="D21" s="469"/>
      <c r="E21" s="271" t="str">
        <f>IF($D$19="Vyberte možnost:","",IF($D$19="VO - výzkumná organizace",IF($D$21="","    Nevyplněno",""),"  Není relevantní"))</f>
        <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252</v>
      </c>
      <c r="C23" s="277"/>
      <c r="D23" s="335" t="s">
        <v>253</v>
      </c>
      <c r="E23" s="161"/>
      <c r="F23" s="161"/>
      <c r="G23" s="271"/>
      <c r="H23" s="161"/>
      <c r="I23" s="161"/>
      <c r="J23" s="271"/>
      <c r="K23" s="161"/>
      <c r="L23" s="22"/>
    </row>
    <row r="24" spans="2:12" ht="9.6" customHeight="1">
      <c r="B24" s="277"/>
      <c r="C24" s="277"/>
      <c r="D24" s="335"/>
      <c r="E24" s="161"/>
      <c r="F24" s="161"/>
      <c r="G24" s="400"/>
      <c r="H24" s="161"/>
      <c r="I24" s="161"/>
      <c r="J24" s="400"/>
      <c r="K24" s="161"/>
      <c r="L24" s="22"/>
    </row>
    <row r="25" spans="2:12" ht="15.75" customHeight="1">
      <c r="B25" s="337"/>
      <c r="C25" s="337"/>
      <c r="D25" s="338"/>
      <c r="E25" s="241"/>
      <c r="F25" s="241"/>
      <c r="G25" s="338"/>
      <c r="H25" s="241"/>
      <c r="I25" s="241"/>
      <c r="J25" s="338"/>
      <c r="K25" s="241"/>
    </row>
    <row r="26" spans="2:12" ht="15.75" customHeight="1">
      <c r="B26" s="302" t="s">
        <v>751</v>
      </c>
      <c r="C26" s="339"/>
      <c r="D26" s="614"/>
      <c r="E26" s="615"/>
      <c r="F26" s="615"/>
      <c r="G26" s="615"/>
      <c r="H26" s="616"/>
      <c r="I26" s="209"/>
      <c r="J26" s="269"/>
      <c r="K26" s="209"/>
    </row>
    <row r="27" spans="2:12" ht="5.25" customHeight="1">
      <c r="B27" s="161"/>
      <c r="C27" s="161"/>
      <c r="D27" s="161"/>
      <c r="E27" s="161"/>
      <c r="F27" s="161"/>
      <c r="G27" s="161"/>
      <c r="H27" s="161"/>
      <c r="I27" s="161"/>
      <c r="J27" s="161"/>
      <c r="K27" s="161"/>
    </row>
    <row r="28" spans="2:12" s="47" customFormat="1" ht="10.9" customHeight="1">
      <c r="B28" s="613" t="s">
        <v>1212</v>
      </c>
      <c r="C28" s="613"/>
      <c r="D28" s="613"/>
      <c r="E28" s="161"/>
      <c r="F28" s="161"/>
      <c r="G28" s="271"/>
      <c r="H28" s="161"/>
      <c r="I28" s="161"/>
      <c r="J28" s="271"/>
      <c r="K28" s="161"/>
    </row>
    <row r="29" spans="2:12" s="47" customFormat="1" ht="27.6" customHeight="1">
      <c r="B29" s="613"/>
      <c r="C29" s="613"/>
      <c r="D29" s="613"/>
      <c r="E29" s="161"/>
      <c r="F29" s="161"/>
      <c r="G29" s="271"/>
      <c r="H29" s="161"/>
      <c r="I29" s="161"/>
      <c r="J29" s="271"/>
      <c r="K29" s="161"/>
    </row>
    <row r="30" spans="2:12" ht="15.75" customHeight="1">
      <c r="B30" s="282" t="s">
        <v>752</v>
      </c>
      <c r="C30" s="277"/>
      <c r="D30" s="278"/>
      <c r="E30" s="282" t="s">
        <v>753</v>
      </c>
      <c r="F30" s="277"/>
      <c r="G30" s="278"/>
      <c r="H30" s="282" t="s">
        <v>754</v>
      </c>
      <c r="I30" s="277"/>
      <c r="J30" s="278"/>
      <c r="K30" s="161"/>
    </row>
    <row r="31" spans="2:12" ht="15.75" customHeight="1">
      <c r="B31" s="277"/>
      <c r="C31" s="277"/>
      <c r="D31" s="271"/>
      <c r="E31" s="277"/>
      <c r="F31" s="277"/>
      <c r="G31" s="271"/>
      <c r="H31" s="277"/>
      <c r="I31" s="277"/>
      <c r="J31" s="271"/>
      <c r="K31" s="161"/>
    </row>
    <row r="32" spans="2:12" ht="15.75" customHeight="1">
      <c r="B32" s="277" t="s">
        <v>393</v>
      </c>
      <c r="C32" s="277"/>
      <c r="D32" s="278"/>
      <c r="E32" s="277" t="s">
        <v>393</v>
      </c>
      <c r="F32" s="277"/>
      <c r="G32" s="278"/>
      <c r="H32" s="277" t="s">
        <v>393</v>
      </c>
      <c r="I32" s="277"/>
      <c r="J32" s="278"/>
      <c r="K32" s="161"/>
    </row>
    <row r="33" spans="2:11" ht="15.75" customHeight="1">
      <c r="B33" s="277"/>
      <c r="C33" s="277"/>
      <c r="D33" s="271"/>
      <c r="E33" s="277"/>
      <c r="F33" s="277"/>
      <c r="G33" s="271"/>
      <c r="H33" s="277"/>
      <c r="I33" s="277"/>
      <c r="J33" s="271"/>
      <c r="K33" s="161"/>
    </row>
    <row r="34" spans="2:11" ht="15.75" customHeight="1">
      <c r="B34" s="277" t="s">
        <v>402</v>
      </c>
      <c r="C34" s="277"/>
      <c r="D34" s="278"/>
      <c r="E34" s="277" t="s">
        <v>402</v>
      </c>
      <c r="F34" s="277"/>
      <c r="G34" s="278"/>
      <c r="H34" s="277" t="s">
        <v>402</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755</v>
      </c>
      <c r="C37" s="277"/>
      <c r="D37" s="278"/>
      <c r="E37" s="282" t="s">
        <v>756</v>
      </c>
      <c r="F37" s="277"/>
      <c r="G37" s="278"/>
      <c r="H37" s="282" t="s">
        <v>757</v>
      </c>
      <c r="I37" s="277"/>
      <c r="J37" s="278"/>
      <c r="K37" s="161"/>
    </row>
    <row r="38" spans="2:11" ht="15.75" customHeight="1">
      <c r="B38" s="277"/>
      <c r="C38" s="277"/>
      <c r="D38" s="271"/>
      <c r="E38" s="277"/>
      <c r="F38" s="277"/>
      <c r="G38" s="271"/>
      <c r="H38" s="277"/>
      <c r="I38" s="277"/>
      <c r="J38" s="271"/>
      <c r="K38" s="161"/>
    </row>
    <row r="39" spans="2:11" ht="15.75" customHeight="1">
      <c r="B39" s="277" t="s">
        <v>393</v>
      </c>
      <c r="C39" s="277"/>
      <c r="D39" s="278"/>
      <c r="E39" s="277" t="s">
        <v>393</v>
      </c>
      <c r="F39" s="277"/>
      <c r="G39" s="278"/>
      <c r="H39" s="277" t="s">
        <v>393</v>
      </c>
      <c r="I39" s="277"/>
      <c r="J39" s="278"/>
      <c r="K39" s="161"/>
    </row>
    <row r="40" spans="2:11" ht="15.75" customHeight="1">
      <c r="B40" s="277"/>
      <c r="C40" s="277"/>
      <c r="D40" s="271"/>
      <c r="E40" s="277"/>
      <c r="F40" s="277"/>
      <c r="G40" s="271"/>
      <c r="H40" s="277"/>
      <c r="I40" s="277"/>
      <c r="J40" s="271"/>
      <c r="K40" s="161"/>
    </row>
    <row r="41" spans="2:11" ht="15.75" customHeight="1">
      <c r="B41" s="277" t="s">
        <v>402</v>
      </c>
      <c r="C41" s="277"/>
      <c r="D41" s="278"/>
      <c r="E41" s="277" t="s">
        <v>402</v>
      </c>
      <c r="F41" s="277"/>
      <c r="G41" s="278"/>
      <c r="H41" s="277" t="s">
        <v>402</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668</v>
      </c>
      <c r="C44" s="341"/>
      <c r="D44" s="421" t="str">
        <f>IF($D$19="VO - výzkumná organizace","U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08" t="s">
        <v>1170</v>
      </c>
      <c r="C46" s="608"/>
      <c r="D46" s="608"/>
      <c r="E46" s="307"/>
      <c r="F46" s="307"/>
      <c r="G46" s="307"/>
      <c r="H46" s="307"/>
      <c r="I46" s="307"/>
      <c r="J46" s="307"/>
      <c r="K46" s="307"/>
    </row>
    <row r="47" spans="2:11" ht="41.25" customHeight="1">
      <c r="B47" s="608"/>
      <c r="C47" s="608"/>
      <c r="D47" s="608"/>
      <c r="E47" s="307"/>
      <c r="F47" s="307"/>
      <c r="G47" s="307"/>
      <c r="H47" s="307"/>
      <c r="I47" s="307"/>
      <c r="J47" s="307"/>
      <c r="K47" s="307"/>
    </row>
    <row r="48" spans="2:11" ht="18.75" customHeight="1">
      <c r="B48" s="343" t="s">
        <v>690</v>
      </c>
      <c r="C48" s="344"/>
      <c r="D48" s="307"/>
      <c r="E48" s="307"/>
      <c r="F48" s="307"/>
      <c r="G48" s="307"/>
      <c r="H48" s="307"/>
      <c r="I48" s="307"/>
      <c r="J48" s="307"/>
      <c r="K48" s="307"/>
    </row>
    <row r="49" spans="2:11" ht="15.75" customHeight="1">
      <c r="B49" s="608" t="s">
        <v>1168</v>
      </c>
      <c r="C49" s="608"/>
      <c r="D49" s="608"/>
      <c r="E49" s="345"/>
      <c r="F49" s="345"/>
      <c r="G49" s="346"/>
      <c r="H49" s="345"/>
      <c r="I49" s="345"/>
      <c r="J49" s="346"/>
      <c r="K49" s="345"/>
    </row>
    <row r="50" spans="2:11" ht="38.450000000000003" customHeight="1">
      <c r="B50" s="608"/>
      <c r="C50" s="608"/>
      <c r="D50" s="608"/>
      <c r="E50" s="345"/>
      <c r="F50" s="345"/>
      <c r="G50" s="346"/>
      <c r="H50" s="345"/>
      <c r="I50" s="345"/>
      <c r="J50" s="346"/>
      <c r="K50" s="345"/>
    </row>
    <row r="51" spans="2:11" ht="15.75" customHeight="1">
      <c r="B51" s="282" t="s">
        <v>758</v>
      </c>
      <c r="C51" s="347"/>
      <c r="D51" s="278"/>
      <c r="E51" s="282" t="s">
        <v>759</v>
      </c>
      <c r="F51" s="348"/>
      <c r="G51" s="278"/>
      <c r="H51" s="282" t="s">
        <v>760</v>
      </c>
      <c r="I51" s="348"/>
      <c r="J51" s="278"/>
      <c r="K51" s="307"/>
    </row>
    <row r="52" spans="2:11" ht="15.75" customHeight="1">
      <c r="B52" s="349"/>
      <c r="C52" s="314"/>
      <c r="D52" s="307"/>
      <c r="E52" s="349"/>
      <c r="F52" s="314"/>
      <c r="G52" s="307"/>
      <c r="H52" s="349"/>
      <c r="I52" s="314"/>
      <c r="J52" s="307"/>
      <c r="K52" s="307"/>
    </row>
    <row r="53" spans="2:11" ht="15.75" customHeight="1">
      <c r="B53" s="282" t="s">
        <v>393</v>
      </c>
      <c r="C53" s="348"/>
      <c r="D53" s="278"/>
      <c r="E53" s="282" t="s">
        <v>393</v>
      </c>
      <c r="F53" s="348"/>
      <c r="G53" s="278"/>
      <c r="H53" s="282" t="s">
        <v>393</v>
      </c>
      <c r="I53" s="348"/>
      <c r="J53" s="278"/>
      <c r="K53" s="307"/>
    </row>
    <row r="54" spans="2:11" ht="15.75" customHeight="1">
      <c r="B54" s="349"/>
      <c r="C54" s="314"/>
      <c r="D54" s="307"/>
      <c r="E54" s="349"/>
      <c r="F54" s="314"/>
      <c r="G54" s="307"/>
      <c r="H54" s="349"/>
      <c r="I54" s="314"/>
      <c r="J54" s="307"/>
      <c r="K54" s="307"/>
    </row>
    <row r="55" spans="2:11" ht="15.75" customHeight="1">
      <c r="B55" s="282" t="s">
        <v>198</v>
      </c>
      <c r="C55" s="348"/>
      <c r="D55" s="278"/>
      <c r="E55" s="282" t="s">
        <v>198</v>
      </c>
      <c r="F55" s="348"/>
      <c r="G55" s="278"/>
      <c r="H55" s="282" t="s">
        <v>198</v>
      </c>
      <c r="I55" s="348"/>
      <c r="J55" s="278"/>
      <c r="K55" s="307"/>
    </row>
    <row r="56" spans="2:11" ht="15.75" customHeight="1">
      <c r="B56" s="349"/>
      <c r="C56" s="314"/>
      <c r="D56" s="307"/>
      <c r="E56" s="349"/>
      <c r="F56" s="314"/>
      <c r="G56" s="307"/>
      <c r="H56" s="349"/>
      <c r="I56" s="314"/>
      <c r="J56" s="307"/>
      <c r="K56" s="307"/>
    </row>
    <row r="57" spans="2:11" ht="15.75" customHeight="1">
      <c r="B57" s="277" t="s">
        <v>1054</v>
      </c>
      <c r="C57" s="348"/>
      <c r="D57" s="278"/>
      <c r="E57" s="277" t="s">
        <v>1054</v>
      </c>
      <c r="F57" s="351"/>
      <c r="G57" s="278"/>
      <c r="H57" s="277" t="s">
        <v>1054</v>
      </c>
      <c r="I57" s="351"/>
      <c r="J57" s="278"/>
      <c r="K57" s="307"/>
    </row>
    <row r="58" spans="2:11" ht="15.75" customHeight="1">
      <c r="B58" s="349"/>
      <c r="C58" s="314"/>
      <c r="D58" s="307"/>
      <c r="E58" s="349"/>
      <c r="F58" s="314"/>
      <c r="G58" s="307"/>
      <c r="H58" s="349"/>
      <c r="I58" s="314"/>
      <c r="J58" s="307"/>
      <c r="K58" s="307"/>
    </row>
    <row r="59" spans="2:11" ht="15.75" customHeight="1">
      <c r="B59" s="282" t="s">
        <v>707</v>
      </c>
      <c r="C59" s="348"/>
      <c r="D59" s="352"/>
      <c r="E59" s="282" t="s">
        <v>707</v>
      </c>
      <c r="F59" s="348"/>
      <c r="G59" s="353"/>
      <c r="H59" s="282" t="s">
        <v>707</v>
      </c>
      <c r="I59" s="348"/>
      <c r="J59" s="353"/>
      <c r="K59" s="307"/>
    </row>
    <row r="60" spans="2:11" ht="15.75" customHeight="1">
      <c r="B60" s="349"/>
      <c r="C60" s="314"/>
      <c r="D60" s="307"/>
      <c r="E60" s="349"/>
      <c r="F60" s="314"/>
      <c r="G60" s="307"/>
      <c r="H60" s="349"/>
      <c r="I60" s="314"/>
      <c r="J60" s="307"/>
      <c r="K60" s="307"/>
    </row>
    <row r="61" spans="2:11" ht="15.75" customHeight="1">
      <c r="B61" s="282" t="s">
        <v>708</v>
      </c>
      <c r="C61" s="348"/>
      <c r="D61" s="278"/>
      <c r="E61" s="282" t="s">
        <v>708</v>
      </c>
      <c r="F61" s="348"/>
      <c r="G61" s="278"/>
      <c r="H61" s="282" t="s">
        <v>708</v>
      </c>
      <c r="I61" s="348"/>
      <c r="J61" s="278"/>
      <c r="K61" s="307"/>
    </row>
    <row r="62" spans="2:11" ht="15.75" customHeight="1">
      <c r="B62" s="282"/>
      <c r="C62" s="348"/>
      <c r="D62" s="282"/>
      <c r="E62" s="282"/>
      <c r="F62" s="282"/>
      <c r="G62" s="282"/>
      <c r="H62" s="282"/>
      <c r="I62" s="282"/>
      <c r="J62" s="282"/>
      <c r="K62" s="307"/>
    </row>
    <row r="63" spans="2:11" ht="15.75" customHeight="1">
      <c r="B63" s="282"/>
      <c r="C63" s="348"/>
      <c r="D63" s="282"/>
      <c r="E63" s="282"/>
      <c r="F63" s="282"/>
      <c r="G63" s="282"/>
      <c r="H63" s="282"/>
      <c r="I63" s="282"/>
      <c r="J63" s="282"/>
      <c r="K63" s="307"/>
    </row>
    <row r="64" spans="2:11" ht="15.75" customHeight="1">
      <c r="B64" s="277" t="s">
        <v>791</v>
      </c>
      <c r="C64" s="347"/>
      <c r="D64" s="278"/>
      <c r="E64" s="277" t="s">
        <v>792</v>
      </c>
      <c r="F64" s="348"/>
      <c r="G64" s="278"/>
      <c r="H64" s="277" t="s">
        <v>793</v>
      </c>
      <c r="I64" s="348"/>
      <c r="J64" s="278"/>
      <c r="K64" s="307"/>
    </row>
    <row r="65" spans="2:17" ht="15.75" customHeight="1">
      <c r="B65" s="349"/>
      <c r="C65" s="314"/>
      <c r="D65" s="307"/>
      <c r="E65" s="349"/>
      <c r="F65" s="314"/>
      <c r="G65" s="307"/>
      <c r="H65" s="349"/>
      <c r="I65" s="314"/>
      <c r="J65" s="307"/>
      <c r="K65" s="307"/>
    </row>
    <row r="66" spans="2:17" ht="15.75" customHeight="1">
      <c r="B66" s="282" t="s">
        <v>393</v>
      </c>
      <c r="C66" s="348"/>
      <c r="D66" s="278"/>
      <c r="E66" s="282" t="s">
        <v>393</v>
      </c>
      <c r="F66" s="348"/>
      <c r="G66" s="278"/>
      <c r="H66" s="282" t="s">
        <v>393</v>
      </c>
      <c r="I66" s="348"/>
      <c r="J66" s="278"/>
      <c r="K66" s="307"/>
    </row>
    <row r="67" spans="2:17" ht="15.75" customHeight="1">
      <c r="B67" s="349"/>
      <c r="C67" s="314"/>
      <c r="D67" s="307"/>
      <c r="E67" s="349"/>
      <c r="F67" s="314"/>
      <c r="G67" s="307"/>
      <c r="H67" s="349"/>
      <c r="I67" s="314"/>
      <c r="J67" s="307"/>
      <c r="K67" s="307"/>
    </row>
    <row r="68" spans="2:17" ht="15.75" customHeight="1">
      <c r="B68" s="282" t="s">
        <v>198</v>
      </c>
      <c r="C68" s="348"/>
      <c r="D68" s="278"/>
      <c r="E68" s="282" t="s">
        <v>198</v>
      </c>
      <c r="F68" s="348"/>
      <c r="G68" s="278"/>
      <c r="H68" s="282" t="s">
        <v>198</v>
      </c>
      <c r="I68" s="348"/>
      <c r="J68" s="278"/>
      <c r="K68" s="307"/>
    </row>
    <row r="69" spans="2:17" ht="15.75" customHeight="1">
      <c r="B69" s="349"/>
      <c r="C69" s="314"/>
      <c r="D69" s="307"/>
      <c r="E69" s="349"/>
      <c r="F69" s="314"/>
      <c r="G69" s="307"/>
      <c r="H69" s="349"/>
      <c r="I69" s="314"/>
      <c r="J69" s="307"/>
      <c r="K69" s="307"/>
    </row>
    <row r="70" spans="2:17" ht="15.75" customHeight="1">
      <c r="B70" s="277" t="s">
        <v>1054</v>
      </c>
      <c r="C70" s="348"/>
      <c r="D70" s="278"/>
      <c r="E70" s="277" t="s">
        <v>1054</v>
      </c>
      <c r="F70" s="351"/>
      <c r="G70" s="278"/>
      <c r="H70" s="277" t="s">
        <v>1054</v>
      </c>
      <c r="I70" s="351"/>
      <c r="J70" s="278"/>
      <c r="K70" s="307"/>
    </row>
    <row r="71" spans="2:17" ht="15.75" customHeight="1">
      <c r="B71" s="349"/>
      <c r="C71" s="314"/>
      <c r="D71" s="307"/>
      <c r="E71" s="349"/>
      <c r="F71" s="314"/>
      <c r="G71" s="307"/>
      <c r="H71" s="349"/>
      <c r="I71" s="314"/>
      <c r="J71" s="307"/>
      <c r="K71" s="307"/>
    </row>
    <row r="72" spans="2:17" ht="15.75" customHeight="1">
      <c r="B72" s="282" t="s">
        <v>707</v>
      </c>
      <c r="C72" s="348"/>
      <c r="D72" s="352"/>
      <c r="E72" s="282" t="s">
        <v>707</v>
      </c>
      <c r="F72" s="348"/>
      <c r="G72" s="353"/>
      <c r="H72" s="282" t="s">
        <v>707</v>
      </c>
      <c r="I72" s="348"/>
      <c r="J72" s="353"/>
      <c r="K72" s="307"/>
    </row>
    <row r="73" spans="2:17" ht="15.75" customHeight="1">
      <c r="B73" s="349"/>
      <c r="C73" s="314"/>
      <c r="D73" s="307"/>
      <c r="E73" s="349"/>
      <c r="F73" s="314"/>
      <c r="G73" s="307"/>
      <c r="H73" s="349"/>
      <c r="I73" s="314"/>
      <c r="J73" s="307"/>
      <c r="K73" s="307"/>
    </row>
    <row r="74" spans="2:17" ht="15.75" customHeight="1">
      <c r="B74" s="282" t="s">
        <v>708</v>
      </c>
      <c r="C74" s="348"/>
      <c r="D74" s="278"/>
      <c r="E74" s="282" t="s">
        <v>708</v>
      </c>
      <c r="F74" s="348"/>
      <c r="G74" s="278"/>
      <c r="H74" s="282" t="s">
        <v>708</v>
      </c>
      <c r="I74" s="348"/>
      <c r="J74" s="278"/>
      <c r="K74" s="307"/>
      <c r="L74" s="7"/>
      <c r="M74" s="7"/>
      <c r="N74" s="7"/>
      <c r="O74" s="7"/>
      <c r="P74" s="7"/>
      <c r="Q74" s="7"/>
    </row>
    <row r="75" spans="2:17" s="47" customFormat="1" ht="9.6" customHeight="1">
      <c r="B75" s="356"/>
      <c r="C75" s="356"/>
      <c r="D75" s="304"/>
      <c r="E75" s="304"/>
      <c r="F75" s="304"/>
      <c r="G75" s="304"/>
      <c r="H75" s="304"/>
      <c r="I75" s="304"/>
      <c r="J75" s="304"/>
      <c r="K75" s="304"/>
      <c r="L75" s="85"/>
      <c r="M75" s="85"/>
      <c r="N75" s="85"/>
      <c r="O75" s="85"/>
      <c r="P75" s="85"/>
      <c r="Q75" s="85"/>
    </row>
    <row r="76" spans="2:17" s="47" customFormat="1" ht="10.15" customHeight="1">
      <c r="B76" s="314"/>
      <c r="C76" s="314"/>
      <c r="D76" s="307"/>
      <c r="E76" s="307"/>
      <c r="F76" s="307"/>
      <c r="G76" s="307"/>
      <c r="H76" s="307"/>
      <c r="I76" s="307"/>
      <c r="J76" s="307"/>
      <c r="K76" s="307"/>
      <c r="L76" s="85"/>
      <c r="M76" s="85"/>
      <c r="N76" s="85"/>
      <c r="O76" s="85"/>
      <c r="P76" s="85"/>
      <c r="Q76" s="85"/>
    </row>
    <row r="77" spans="2:17" ht="19.149999999999999" customHeight="1">
      <c r="B77" s="343" t="s">
        <v>709</v>
      </c>
      <c r="C77" s="344"/>
      <c r="D77" s="307"/>
      <c r="E77" s="307"/>
      <c r="F77" s="307"/>
      <c r="G77" s="307"/>
      <c r="H77" s="307"/>
      <c r="I77" s="307"/>
      <c r="J77" s="307"/>
      <c r="K77" s="307"/>
      <c r="L77" s="7"/>
      <c r="M77" s="7"/>
      <c r="N77" s="7"/>
      <c r="O77" s="7"/>
      <c r="P77" s="7"/>
      <c r="Q77" s="7"/>
    </row>
    <row r="78" spans="2:17" ht="306" customHeight="1">
      <c r="B78" s="608" t="s">
        <v>1169</v>
      </c>
      <c r="C78" s="608"/>
      <c r="D78" s="608"/>
      <c r="E78" s="307"/>
      <c r="F78" s="307"/>
      <c r="G78" s="610"/>
      <c r="H78" s="611"/>
      <c r="I78" s="307"/>
      <c r="J78" s="357" t="str">
        <f>IF(D19="VO - výzkumná organizace","Není relevantní","Zapsáno znaků: "&amp;LEN(G78)&amp;" z max. 1000")</f>
        <v>Zapsáno znaků: 0 z max. 1000</v>
      </c>
      <c r="K78" s="307"/>
      <c r="L78" s="7"/>
      <c r="M78" s="7"/>
      <c r="N78" s="7"/>
      <c r="O78" s="7"/>
      <c r="P78" s="7"/>
      <c r="Q78" s="7"/>
    </row>
    <row r="79" spans="2:17" ht="15.75" customHeight="1">
      <c r="B79" s="314"/>
      <c r="C79" s="314"/>
      <c r="D79" s="307"/>
      <c r="E79" s="307"/>
      <c r="F79" s="307"/>
      <c r="G79" s="307"/>
      <c r="H79" s="307"/>
      <c r="I79" s="307"/>
      <c r="J79" s="307"/>
      <c r="K79" s="307"/>
      <c r="L79" s="7"/>
      <c r="M79" s="7"/>
      <c r="N79" s="7"/>
      <c r="O79" s="7"/>
      <c r="P79" s="7"/>
      <c r="Q79" s="7"/>
    </row>
    <row r="80" spans="2:17" s="82" customFormat="1" ht="9.6" customHeight="1">
      <c r="B80" s="358"/>
      <c r="C80" s="358"/>
      <c r="D80" s="358"/>
      <c r="E80" s="358"/>
      <c r="F80" s="358"/>
      <c r="G80" s="358"/>
      <c r="H80" s="358"/>
      <c r="I80" s="358"/>
      <c r="J80" s="358"/>
      <c r="K80" s="358"/>
      <c r="L80" s="134"/>
      <c r="M80" s="134"/>
      <c r="N80" s="134"/>
      <c r="O80" s="134"/>
      <c r="P80" s="134"/>
      <c r="Q80" s="134"/>
    </row>
    <row r="81" spans="2:17" ht="9.6" customHeight="1">
      <c r="B81" s="314"/>
      <c r="C81" s="314"/>
      <c r="D81" s="307"/>
      <c r="E81" s="307"/>
      <c r="F81" s="307"/>
      <c r="G81" s="307"/>
      <c r="H81" s="307"/>
      <c r="I81" s="307"/>
      <c r="J81" s="307"/>
      <c r="K81" s="307"/>
      <c r="L81" s="7"/>
      <c r="M81" s="7"/>
      <c r="N81" s="7"/>
      <c r="O81" s="7"/>
      <c r="P81" s="7"/>
      <c r="Q81" s="7"/>
    </row>
    <row r="82" spans="2:17" ht="19.149999999999999" customHeight="1">
      <c r="B82" s="343" t="s">
        <v>710</v>
      </c>
      <c r="C82" s="344"/>
      <c r="D82" s="307"/>
      <c r="E82" s="307"/>
      <c r="F82" s="307"/>
      <c r="G82" s="307"/>
      <c r="H82" s="307"/>
      <c r="I82" s="307"/>
      <c r="J82" s="307"/>
      <c r="K82" s="307"/>
      <c r="L82" s="7"/>
      <c r="M82" s="7"/>
      <c r="N82" s="7"/>
      <c r="O82" s="7"/>
      <c r="P82" s="7"/>
      <c r="Q82" s="7"/>
    </row>
    <row r="83" spans="2:17" ht="34.15" customHeight="1">
      <c r="B83" s="609" t="s">
        <v>761</v>
      </c>
      <c r="C83" s="609"/>
      <c r="D83" s="609"/>
      <c r="E83" s="345"/>
      <c r="F83" s="345"/>
      <c r="G83" s="346"/>
      <c r="H83" s="345"/>
      <c r="I83" s="345"/>
      <c r="J83" s="346"/>
      <c r="K83" s="345"/>
      <c r="L83" s="7"/>
      <c r="M83" s="7"/>
      <c r="N83" s="7"/>
      <c r="O83" s="7"/>
      <c r="P83" s="7"/>
      <c r="Q83" s="7"/>
    </row>
    <row r="84" spans="2:17" ht="15.75" customHeight="1">
      <c r="B84" s="277" t="s">
        <v>800</v>
      </c>
      <c r="C84" s="348"/>
      <c r="D84" s="278"/>
      <c r="E84" s="277" t="s">
        <v>801</v>
      </c>
      <c r="F84" s="348"/>
      <c r="G84" s="278"/>
      <c r="H84" s="277" t="s">
        <v>802</v>
      </c>
      <c r="I84" s="348"/>
      <c r="J84" s="278"/>
      <c r="K84" s="307"/>
      <c r="L84" s="7"/>
      <c r="M84" s="7"/>
      <c r="N84" s="7"/>
      <c r="O84" s="7"/>
      <c r="P84" s="7"/>
      <c r="Q84" s="7"/>
    </row>
    <row r="85" spans="2:17" ht="15.75" customHeight="1">
      <c r="B85" s="294"/>
      <c r="C85" s="314"/>
      <c r="D85" s="307"/>
      <c r="E85" s="294"/>
      <c r="F85" s="314"/>
      <c r="G85" s="307"/>
      <c r="H85" s="294"/>
      <c r="I85" s="314"/>
      <c r="J85" s="307"/>
      <c r="K85" s="307"/>
      <c r="L85" s="7"/>
      <c r="M85" s="7"/>
      <c r="N85" s="7"/>
      <c r="O85" s="7"/>
      <c r="P85" s="7"/>
      <c r="Q85" s="7"/>
    </row>
    <row r="86" spans="2:17" ht="15.75" customHeight="1">
      <c r="B86" s="277" t="s">
        <v>186</v>
      </c>
      <c r="C86" s="348"/>
      <c r="D86" s="278"/>
      <c r="E86" s="277" t="s">
        <v>186</v>
      </c>
      <c r="F86" s="348"/>
      <c r="G86" s="278"/>
      <c r="H86" s="277" t="s">
        <v>186</v>
      </c>
      <c r="I86" s="348"/>
      <c r="J86" s="278"/>
      <c r="K86" s="307"/>
      <c r="L86" s="7"/>
      <c r="M86" s="7"/>
      <c r="N86" s="7"/>
      <c r="O86" s="7"/>
      <c r="P86" s="7"/>
      <c r="Q86" s="7"/>
    </row>
    <row r="87" spans="2:17" ht="15.75" customHeight="1">
      <c r="B87" s="294"/>
      <c r="C87" s="314"/>
      <c r="D87" s="307"/>
      <c r="E87" s="294"/>
      <c r="F87" s="314"/>
      <c r="G87" s="307"/>
      <c r="H87" s="294"/>
      <c r="I87" s="314"/>
      <c r="J87" s="307"/>
      <c r="K87" s="307"/>
      <c r="L87" s="7"/>
      <c r="M87" s="7"/>
      <c r="N87" s="7"/>
      <c r="O87" s="7"/>
      <c r="P87" s="7"/>
      <c r="Q87" s="7"/>
    </row>
    <row r="88" spans="2:17" ht="15.75" customHeight="1">
      <c r="B88" s="277" t="s">
        <v>707</v>
      </c>
      <c r="C88" s="348"/>
      <c r="D88" s="352"/>
      <c r="E88" s="277" t="s">
        <v>707</v>
      </c>
      <c r="F88" s="348"/>
      <c r="G88" s="352"/>
      <c r="H88" s="277" t="s">
        <v>707</v>
      </c>
      <c r="I88" s="348"/>
      <c r="J88" s="352"/>
      <c r="K88" s="307"/>
      <c r="L88" s="7"/>
      <c r="M88" s="7"/>
      <c r="N88" s="7"/>
      <c r="O88" s="7"/>
      <c r="P88" s="7"/>
      <c r="Q88" s="7"/>
    </row>
    <row r="89" spans="2:17" ht="15.75" customHeight="1">
      <c r="B89" s="277"/>
      <c r="C89" s="348"/>
      <c r="D89" s="277"/>
      <c r="E89" s="277"/>
      <c r="F89" s="277"/>
      <c r="G89" s="348"/>
      <c r="H89" s="277"/>
      <c r="I89" s="348"/>
      <c r="J89" s="277"/>
      <c r="K89" s="307"/>
      <c r="L89" s="7"/>
      <c r="M89" s="7"/>
      <c r="N89" s="7"/>
      <c r="O89" s="7"/>
      <c r="P89" s="7"/>
      <c r="Q89" s="7"/>
    </row>
    <row r="90" spans="2:17" s="47" customFormat="1" ht="15.75" customHeight="1">
      <c r="B90" s="235"/>
      <c r="C90" s="235"/>
      <c r="D90" s="235"/>
      <c r="E90" s="361"/>
      <c r="F90" s="235"/>
      <c r="G90" s="235"/>
      <c r="H90" s="361"/>
      <c r="I90" s="235"/>
      <c r="J90" s="235"/>
      <c r="K90" s="235"/>
    </row>
    <row r="91" spans="2:17" s="47" customFormat="1" ht="15.75" customHeight="1">
      <c r="B91" s="277" t="s">
        <v>803</v>
      </c>
      <c r="C91" s="348"/>
      <c r="D91" s="278"/>
      <c r="E91" s="277" t="s">
        <v>804</v>
      </c>
      <c r="F91" s="348"/>
      <c r="G91" s="278"/>
      <c r="H91" s="277" t="s">
        <v>805</v>
      </c>
      <c r="I91" s="348"/>
      <c r="J91" s="278"/>
      <c r="K91" s="235"/>
    </row>
    <row r="92" spans="2:17" s="47" customFormat="1" ht="15.75" customHeight="1">
      <c r="B92" s="294"/>
      <c r="C92" s="314"/>
      <c r="D92" s="307"/>
      <c r="E92" s="294"/>
      <c r="F92" s="314"/>
      <c r="G92" s="307"/>
      <c r="H92" s="294"/>
      <c r="I92" s="314"/>
      <c r="J92" s="307"/>
      <c r="K92" s="235"/>
    </row>
    <row r="93" spans="2:17" s="47" customFormat="1" ht="15.75" customHeight="1">
      <c r="B93" s="277" t="s">
        <v>186</v>
      </c>
      <c r="C93" s="348"/>
      <c r="D93" s="278"/>
      <c r="E93" s="277" t="s">
        <v>186</v>
      </c>
      <c r="F93" s="348"/>
      <c r="G93" s="278"/>
      <c r="H93" s="277" t="s">
        <v>186</v>
      </c>
      <c r="I93" s="348"/>
      <c r="J93" s="278"/>
      <c r="K93" s="235"/>
    </row>
    <row r="94" spans="2:17" s="47" customFormat="1" ht="15.75" customHeight="1">
      <c r="B94" s="294"/>
      <c r="C94" s="314"/>
      <c r="D94" s="307"/>
      <c r="E94" s="294"/>
      <c r="F94" s="314"/>
      <c r="G94" s="307"/>
      <c r="H94" s="294"/>
      <c r="I94" s="314"/>
      <c r="J94" s="307"/>
      <c r="K94" s="235"/>
    </row>
    <row r="95" spans="2:17" s="47" customFormat="1" ht="15.75" customHeight="1">
      <c r="B95" s="277" t="s">
        <v>707</v>
      </c>
      <c r="C95" s="348"/>
      <c r="D95" s="352"/>
      <c r="E95" s="277" t="s">
        <v>707</v>
      </c>
      <c r="F95" s="348"/>
      <c r="G95" s="352"/>
      <c r="H95" s="277" t="s">
        <v>707</v>
      </c>
      <c r="I95" s="348"/>
      <c r="J95" s="352"/>
      <c r="K95" s="235"/>
    </row>
    <row r="96" spans="2:17" s="47" customFormat="1" ht="9.6" customHeight="1">
      <c r="B96" s="277"/>
      <c r="C96" s="348"/>
      <c r="D96" s="359"/>
      <c r="E96" s="277"/>
      <c r="F96" s="348"/>
      <c r="G96" s="359"/>
      <c r="H96" s="348"/>
      <c r="I96" s="348"/>
      <c r="J96" s="359"/>
      <c r="K96" s="235"/>
    </row>
    <row r="97" spans="2:12" s="47" customFormat="1" ht="15.75" customHeight="1">
      <c r="B97" s="265"/>
      <c r="C97" s="265"/>
      <c r="D97" s="265"/>
      <c r="E97" s="265"/>
      <c r="F97" s="265"/>
      <c r="G97" s="265"/>
      <c r="H97" s="265"/>
      <c r="I97" s="265"/>
      <c r="J97" s="265"/>
      <c r="K97" s="265"/>
    </row>
    <row r="98" spans="2:12" s="47" customFormat="1" ht="15.6" customHeight="1">
      <c r="B98" s="265"/>
      <c r="C98" s="265"/>
      <c r="D98" s="265"/>
      <c r="E98" s="265"/>
      <c r="F98" s="265"/>
      <c r="G98" s="265"/>
      <c r="H98" s="265"/>
      <c r="I98" s="265"/>
      <c r="J98" s="265"/>
      <c r="K98" s="265"/>
    </row>
    <row r="99" spans="2:12" s="47" customFormat="1" ht="15.75" customHeight="1">
      <c r="B99" s="547"/>
      <c r="C99" s="547"/>
      <c r="D99" s="547"/>
      <c r="E99" s="547"/>
      <c r="F99" s="547"/>
      <c r="G99" s="547"/>
      <c r="H99" s="547"/>
      <c r="I99" s="547"/>
      <c r="J99" s="612" t="str">
        <f>Pokyny!E46</f>
        <v xml:space="preserve"> Verze 2: leden 2021.</v>
      </c>
      <c r="K99" s="612"/>
    </row>
    <row r="100" spans="2:12" s="47" customFormat="1" ht="15.6" customHeight="1">
      <c r="B100" s="265"/>
      <c r="C100" s="265"/>
      <c r="D100" s="265"/>
      <c r="E100" s="265"/>
      <c r="F100" s="265"/>
      <c r="G100" s="265"/>
      <c r="H100" s="265"/>
      <c r="I100" s="265"/>
      <c r="J100" s="265"/>
      <c r="K100" s="265"/>
    </row>
    <row r="101" spans="2:12" ht="42" customHeight="1">
      <c r="B101" s="80"/>
      <c r="C101" s="80"/>
      <c r="D101" s="80"/>
      <c r="E101" s="80"/>
      <c r="F101" s="80"/>
      <c r="G101" s="80"/>
      <c r="H101" s="80"/>
      <c r="I101" s="80"/>
      <c r="J101" s="80"/>
      <c r="K101" s="80"/>
    </row>
    <row r="102" spans="2:12" ht="15.75" customHeight="1"/>
    <row r="103" spans="2:12" ht="15.75" customHeight="1"/>
    <row r="104" spans="2:12" ht="15.75" customHeight="1">
      <c r="J104" s="622" t="s">
        <v>785</v>
      </c>
      <c r="K104" s="622"/>
      <c r="L104" s="123"/>
    </row>
    <row r="105" spans="2:12" ht="15.75" customHeight="1"/>
    <row r="106" spans="2:12" ht="15.75" customHeight="1"/>
    <row r="107" spans="2:12" ht="15.75" customHeight="1"/>
    <row r="108" spans="2:12" ht="15.75" customHeight="1"/>
    <row r="109" spans="2:12" ht="15.75" customHeight="1"/>
    <row r="110" spans="2:12" ht="15.75" customHeight="1"/>
    <row r="111" spans="2:12" ht="15.75" customHeight="1"/>
    <row r="112" spans="2: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29.2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c r="A148" s="7"/>
      <c r="B148" s="7"/>
      <c r="C148" s="7"/>
      <c r="D148" s="7"/>
      <c r="E148" s="7"/>
    </row>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sheetProtection algorithmName="SHA-512" hashValue="S2hhxNf1eUsCKLUW82XmTKB2nfwdZrbJAHNVY1BDBAD0LjoIFLvZX/ZWtQf9xA3uT6DtuBh7sBF2YeyNEtm8YQ==" saltValue="zLlkwlklfoxtmklTVSm+hA==" spinCount="100000" sheet="1" selectLockedCells="1"/>
  <mergeCells count="13">
    <mergeCell ref="J104:K104"/>
    <mergeCell ref="B83:D83"/>
    <mergeCell ref="B49:D50"/>
    <mergeCell ref="B78:D78"/>
    <mergeCell ref="G78:H78"/>
    <mergeCell ref="J99:K99"/>
    <mergeCell ref="B3:G3"/>
    <mergeCell ref="D26:H26"/>
    <mergeCell ref="B28:D29"/>
    <mergeCell ref="B46:D47"/>
    <mergeCell ref="B6:K6"/>
    <mergeCell ref="D15:G15"/>
    <mergeCell ref="D17:G17"/>
  </mergeCells>
  <conditionalFormatting sqref="D21">
    <cfRule type="expression" dxfId="75" priority="9">
      <formula>$D$19&lt;&gt;"VO - výzkumná organizace"</formula>
    </cfRule>
  </conditionalFormatting>
  <conditionalFormatting sqref="E21">
    <cfRule type="containsText" dxfId="74" priority="8" operator="containsText" text="Nevyplněno">
      <formula>NOT(ISERROR(SEARCH("Nevyplněno",E21)))</formula>
    </cfRule>
  </conditionalFormatting>
  <conditionalFormatting sqref="J78">
    <cfRule type="containsText" dxfId="73" priority="2" operator="containsText" text="relevantní">
      <formula>NOT(ISERROR(SEARCH("relevantní",J78)))</formula>
    </cfRule>
  </conditionalFormatting>
  <conditionalFormatting sqref="D51 D53 D55 D57 D59 D61 G61 G59 G57 G55 G53 G51 J51 J53 J55 J57 J59 J61 D64 D66 D68 D70 D72 D74 G74 G72 G70 G68 G66 G64 J64 J66 J68 J70 J72 J74 G78:H78 D84 D86 D88 D91 D93 D95 G95 G93 G91 G88 G86 G84 J84 J86 J88 J91 J93 J95">
    <cfRule type="expression" dxfId="72" priority="1">
      <formula>$D$19="VO - výzkumná organizace"</formula>
    </cfRule>
  </conditionalFormatting>
  <dataValidations count="9">
    <dataValidation type="textLength" operator="lessThanOrEqual" allowBlank="1" showInputMessage="1" showErrorMessage="1" sqref="G78:H78" xr:uid="{69C100D3-F3BC-45B1-89F7-EED21E5EB63B}">
      <formula1>1000</formula1>
    </dataValidation>
    <dataValidation type="textLength" operator="equal" allowBlank="1" showInputMessage="1" showErrorMessage="1" prompt="Zadejte osmimístné IČ." sqref="J93 G93 G86 J86 D93 D86" xr:uid="{B92CC789-5DCA-40FC-8DD8-1E1D4FD93453}">
      <formula1>8</formula1>
    </dataValidation>
    <dataValidation allowBlank="1" showInputMessage="1" showErrorMessage="1" prompt="Pokud nemáte žádný komentář, pole nevyplňujte." sqref="G61:G63 J61:J63 D61:D63 G74 J74 D74" xr:uid="{21E69350-6C7C-46C7-ADE5-939EE8E98A8D}"/>
    <dataValidation allowBlank="1" showInputMessage="1" showErrorMessage="1" prompt="Vložte DIČ / VAT-ID Vaší organizace." sqref="D13" xr:uid="{DDB71BF5-D4AF-449A-98B0-4681B63CF736}"/>
    <dataValidation allowBlank="1" showInputMessage="1" showErrorMessage="1" prompt="Vložte obchodní jméno Vaší organizace." sqref="D15" xr:uid="{405EC5EA-DA26-4EB5-A1ED-28CC444DB74D}"/>
    <dataValidation type="textLength" allowBlank="1" showInputMessage="1" showErrorMessage="1" errorTitle="Neplatný formát IČ" error="Identifikační číslo musí být osmičíselné. Před pokračováním prosím opravte." prompt="Vložte IČ organizace o délce 8 čísel." sqref="D11" xr:uid="{10AA9357-863C-4AA6-BFFB-EA44FB7D3827}">
      <formula1>4</formula1>
      <formula2>8</formula2>
    </dataValidation>
    <dataValidation allowBlank="1" showInputMessage="1" showErrorMessage="1" prompt="Vložte rodné číslo fyzické osoby (ve formátu xxxxxx/xxxx) nebo osmimístné IČ právnické osoby." sqref="J70 G57 J57 D70 G70 D57" xr:uid="{00F314F5-08EB-42F1-9D3C-EB57B4F93B7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8 G88 J88 J95 G95 D95" xr:uid="{6BA724E1-8CAF-4DDA-84D8-EE70A4FEBF09}">
      <formula1>0</formula1>
      <formula2>1</formula2>
    </dataValidation>
    <dataValidation type="list" allowBlank="1" showErrorMessage="1" errorTitle="Neplatná hodnota" error="Vyberte prosím některou z možností rozevíracího seznamu." sqref="D17:G17" xr:uid="{948C777C-8101-49DE-AD0C-84FCFA7FAB9C}">
      <formula1>pravni_forma</formula1>
    </dataValidation>
  </dataValidations>
  <hyperlinks>
    <hyperlink ref="E19" r:id="rId1" display="Nařízení  Evropské komise" xr:uid="{EC23DDBA-F5E2-4824-A1B4-AAF7640E0825}"/>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7" id="{BC0234E7-A08F-4D40-A8A1-F7C6B128F13B}">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D15:G15 D17:G17 D19 D30 D32 D34 G30 G32 G34 J30 J32 J34 J37 J39 J41 G37 G39 G41 D37 D39 D41 D51 D53 D55 D57 D59 D61 D64 D66 D68 D70 D72 D74 G51 G53 G55 G57 G59 G61 G64 G66 G68 G70 G72 G74 J51 J53 J55 J57 J59 J61 J64 J66 J68 J70 J72 J74 G78:H78 D84 D86 D88 D91 D93 D95 G84 G86 G88 G91 G93 G95 J84 J86 J88 J91 J93 J95</xm:sqref>
        </x14:conditionalFormatting>
        <x14:conditionalFormatting xmlns:xm="http://schemas.microsoft.com/office/excel/2006/main">
          <x14:cfRule type="expression" priority="6" id="{E0CFE152-B1A5-48E7-AA7B-23E1579F2475}">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D15:G15 D17:G17 D19 D21 D30 D32 D34 G30 G32 G34 J30 J32 J34 J37 J39 J41 G37 G39 G41 D37 D39 D41 D51 D53 D55 D57 D59 D61 D64 D66 D70 D68 D72 D74 G74 G72 G70 G68 G66 G64 G61 G59 G57 G55 G53 G51 J51 J53 J55 J57 J59 J61 J64 J66 J68 J70 J72 J74 G78:H78 D84 D86 D88 D91 D93 D95 G95 G93 G91 G88 G86 G84 J84 J86 J88 J91 J93 J95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2522E7D1-CDF5-4B61-B6E9-1B4013469ABC}">
          <x14:formula1>
            <xm:f>číselníky!$K$2:$K$6</xm:f>
          </x14:formula1>
          <xm:sqref>D19</xm:sqref>
        </x14:dataValidation>
        <x14:dataValidation type="list" allowBlank="1" xr:uid="{486B5839-297A-4BAA-A869-169BD8B8A2B3}">
          <x14:formula1>
            <xm:f>číselníky!$K$3:$K$6</xm:f>
          </x14:formula1>
          <xm:sqref>E19</xm:sqref>
        </x14:dataValidation>
        <x14:dataValidation type="list" allowBlank="1" showInputMessage="1" xr:uid="{5606C438-E3C4-4248-8D49-D3BB10304F71}">
          <x14:formula1>
            <xm:f>číselníky!$L$3:$L$6</xm:f>
          </x14:formula1>
          <xm:sqref>D21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7A64-137F-4B2D-BA62-F71368236F0C}">
  <sheetPr>
    <tabColor rgb="FFF8F8F8"/>
    <outlinePr summaryBelow="0" summaryRight="0"/>
  </sheetPr>
  <dimension ref="A1:Q949"/>
  <sheetViews>
    <sheetView showGridLines="0" showRowColHeaders="0" zoomScaleNormal="100" workbookViewId="0"/>
  </sheetViews>
  <sheetFormatPr defaultColWidth="14.42578125" defaultRowHeight="15" customHeight="1"/>
  <cols>
    <col min="1" max="1" width="5.5703125" style="84" customWidth="1"/>
    <col min="2" max="2" width="50.85546875" style="84" customWidth="1"/>
    <col min="3" max="3" width="2.85546875" style="84" customWidth="1"/>
    <col min="4" max="4" width="40.85546875" style="84" customWidth="1"/>
    <col min="5" max="5" width="24.42578125" style="84" customWidth="1"/>
    <col min="6" max="6" width="3" style="84" customWidth="1"/>
    <col min="7" max="7" width="41.42578125" style="84" customWidth="1"/>
    <col min="8" max="8" width="24.42578125" style="84" customWidth="1"/>
    <col min="9" max="9" width="3" style="84" customWidth="1"/>
    <col min="10" max="10" width="43" style="84" customWidth="1"/>
    <col min="11" max="11" width="8.7109375" style="84" customWidth="1"/>
    <col min="12" max="12" width="28.7109375" style="84" customWidth="1"/>
    <col min="13" max="13" width="43" style="84" customWidth="1"/>
    <col min="14" max="15" width="28.7109375" style="84" customWidth="1"/>
    <col min="16" max="16" width="43" style="84" customWidth="1"/>
    <col min="17" max="18" width="28.7109375" style="84" customWidth="1"/>
    <col min="19" max="19" width="43" style="84" customWidth="1"/>
    <col min="20" max="20" width="28.7109375" style="84" customWidth="1"/>
    <col min="21" max="16384" width="14.42578125" style="84"/>
  </cols>
  <sheetData>
    <row r="1" spans="1:12" ht="15" customHeight="1">
      <c r="A1" s="150"/>
    </row>
    <row r="2" spans="1:12" ht="21.6" customHeight="1"/>
    <row r="3" spans="1:12" ht="18" customHeight="1">
      <c r="B3" s="551" t="s">
        <v>1061</v>
      </c>
      <c r="C3" s="551"/>
      <c r="D3" s="551"/>
      <c r="E3" s="551"/>
      <c r="F3" s="551"/>
      <c r="G3" s="551"/>
    </row>
    <row r="4" spans="1:12" ht="15" customHeight="1">
      <c r="B4" s="384" t="str">
        <f>IF('Identifikační údaje projektu'!D23="Vyberte možnost:","Vyplňujte pouze v případě, že se projektu účastní více než dva čeští uchazeči",IF('Identifikační údaje projektu'!D23&lt;=2,"Vzhledem k tomu, že dle Vámi zadaných informací se projektu účastní jen jeden nebo žádný další uchazeč, není potřeba vyplňovat.",""))</f>
        <v>Vyplňujte pouze v případě, že se projektu účastní více než dva čeští uchazeči</v>
      </c>
    </row>
    <row r="5" spans="1:12" ht="15.75" customHeight="1">
      <c r="B5" s="83"/>
      <c r="C5" s="83"/>
      <c r="D5" s="83"/>
      <c r="E5" s="20"/>
      <c r="F5" s="20"/>
      <c r="G5" s="83"/>
      <c r="H5" s="20"/>
      <c r="I5" s="20"/>
      <c r="J5" s="83"/>
      <c r="K5" s="20"/>
      <c r="L5" s="20"/>
    </row>
    <row r="6" spans="1:12" ht="24.6" customHeight="1">
      <c r="B6" s="572" t="str">
        <f>IF('Identifikační údaje projektu'!D23=1,"",IF('Identifikační údaje projektu'!D23=2,"","Další účastník č. 2"))</f>
        <v>Další účastník č. 2</v>
      </c>
      <c r="C6" s="573"/>
      <c r="D6" s="573"/>
      <c r="E6" s="573"/>
      <c r="F6" s="573"/>
      <c r="G6" s="573"/>
      <c r="H6" s="573"/>
      <c r="I6" s="573"/>
      <c r="J6" s="573"/>
      <c r="K6" s="574"/>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184</v>
      </c>
      <c r="C9" s="277"/>
      <c r="D9" s="360" t="s">
        <v>1062</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186</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193</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198</v>
      </c>
      <c r="C15" s="277"/>
      <c r="D15" s="575"/>
      <c r="E15" s="620"/>
      <c r="F15" s="620"/>
      <c r="G15" s="621"/>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207</v>
      </c>
      <c r="C17" s="277"/>
      <c r="D17" s="575" t="s">
        <v>26</v>
      </c>
      <c r="E17" s="620"/>
      <c r="F17" s="620"/>
      <c r="G17" s="621"/>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224</v>
      </c>
      <c r="C19" s="277"/>
      <c r="D19" s="280" t="s">
        <v>26</v>
      </c>
      <c r="E19" s="403" t="s">
        <v>1043</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234</v>
      </c>
      <c r="C21" s="277"/>
      <c r="D21" s="469"/>
      <c r="E21" s="271" t="str">
        <f>IF($D$19="Vyberte možnost:","",IF($D$19="VO - výzkumná organizace",IF($D$21="","    Nevyplněno",""),"  Není relevantní"))</f>
        <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252</v>
      </c>
      <c r="C23" s="277"/>
      <c r="D23" s="335" t="s">
        <v>253</v>
      </c>
      <c r="E23" s="161"/>
      <c r="F23" s="161"/>
      <c r="G23" s="271"/>
      <c r="H23" s="161"/>
      <c r="I23" s="161"/>
      <c r="J23" s="271"/>
      <c r="K23" s="161"/>
      <c r="L23" s="22"/>
    </row>
    <row r="24" spans="2:12" ht="9" customHeight="1">
      <c r="B24" s="277"/>
      <c r="C24" s="277"/>
      <c r="D24" s="335"/>
      <c r="E24" s="161"/>
      <c r="F24" s="161"/>
      <c r="G24" s="400"/>
      <c r="H24" s="161"/>
      <c r="I24" s="161"/>
      <c r="J24" s="400"/>
      <c r="K24" s="161"/>
      <c r="L24" s="22"/>
    </row>
    <row r="25" spans="2:12" s="82" customFormat="1" ht="15.6" customHeight="1">
      <c r="B25" s="408"/>
      <c r="C25" s="409"/>
      <c r="D25" s="409"/>
      <c r="E25" s="409"/>
      <c r="F25" s="410"/>
      <c r="G25" s="411"/>
      <c r="H25" s="411"/>
      <c r="I25" s="411"/>
      <c r="J25" s="411"/>
      <c r="K25" s="411"/>
    </row>
    <row r="26" spans="2:12" ht="15.75" customHeight="1">
      <c r="B26" s="302" t="s">
        <v>751</v>
      </c>
      <c r="C26" s="339"/>
      <c r="D26" s="614"/>
      <c r="E26" s="615"/>
      <c r="F26" s="615"/>
      <c r="G26" s="615"/>
      <c r="H26" s="616"/>
      <c r="I26" s="209"/>
      <c r="J26" s="269"/>
      <c r="K26" s="209"/>
    </row>
    <row r="27" spans="2:12" ht="5.25" customHeight="1">
      <c r="B27" s="277"/>
      <c r="C27" s="277"/>
      <c r="D27" s="277"/>
      <c r="E27" s="277"/>
      <c r="F27" s="277"/>
      <c r="G27" s="277"/>
      <c r="H27" s="277"/>
      <c r="I27" s="277"/>
      <c r="J27" s="277"/>
      <c r="K27" s="277"/>
    </row>
    <row r="28" spans="2:12" s="47" customFormat="1" ht="10.9" customHeight="1">
      <c r="B28" s="613" t="s">
        <v>1213</v>
      </c>
      <c r="C28" s="613"/>
      <c r="D28" s="613"/>
      <c r="E28" s="161"/>
      <c r="F28" s="161"/>
      <c r="G28" s="271"/>
      <c r="H28" s="161"/>
      <c r="I28" s="161"/>
      <c r="J28" s="271"/>
      <c r="K28" s="161"/>
    </row>
    <row r="29" spans="2:12" s="47" customFormat="1" ht="27.6" customHeight="1">
      <c r="B29" s="613"/>
      <c r="C29" s="613"/>
      <c r="D29" s="613"/>
      <c r="E29" s="161"/>
      <c r="F29" s="161"/>
      <c r="G29" s="271"/>
      <c r="H29" s="161"/>
      <c r="I29" s="161"/>
      <c r="J29" s="271"/>
      <c r="K29" s="161"/>
    </row>
    <row r="30" spans="2:12" ht="15.75" customHeight="1">
      <c r="B30" s="282" t="s">
        <v>752</v>
      </c>
      <c r="C30" s="277"/>
      <c r="D30" s="278"/>
      <c r="E30" s="282" t="s">
        <v>753</v>
      </c>
      <c r="F30" s="277"/>
      <c r="G30" s="278"/>
      <c r="H30" s="282" t="s">
        <v>754</v>
      </c>
      <c r="I30" s="277"/>
      <c r="J30" s="278"/>
      <c r="K30" s="161"/>
    </row>
    <row r="31" spans="2:12" ht="15.75" customHeight="1">
      <c r="B31" s="277"/>
      <c r="C31" s="277"/>
      <c r="D31" s="271"/>
      <c r="E31" s="277"/>
      <c r="F31" s="277"/>
      <c r="G31" s="271"/>
      <c r="H31" s="277"/>
      <c r="I31" s="277"/>
      <c r="J31" s="271"/>
      <c r="K31" s="161"/>
    </row>
    <row r="32" spans="2:12" ht="15.75" customHeight="1">
      <c r="B32" s="277" t="s">
        <v>393</v>
      </c>
      <c r="C32" s="277"/>
      <c r="D32" s="278"/>
      <c r="E32" s="277" t="s">
        <v>393</v>
      </c>
      <c r="F32" s="277"/>
      <c r="G32" s="278"/>
      <c r="H32" s="277" t="s">
        <v>393</v>
      </c>
      <c r="I32" s="277"/>
      <c r="J32" s="278"/>
      <c r="K32" s="161"/>
    </row>
    <row r="33" spans="2:11" ht="15.75" customHeight="1">
      <c r="B33" s="277"/>
      <c r="C33" s="277"/>
      <c r="D33" s="271"/>
      <c r="E33" s="277"/>
      <c r="F33" s="277"/>
      <c r="G33" s="271"/>
      <c r="H33" s="277"/>
      <c r="I33" s="277"/>
      <c r="J33" s="271"/>
      <c r="K33" s="161"/>
    </row>
    <row r="34" spans="2:11" ht="15.75" customHeight="1">
      <c r="B34" s="277" t="s">
        <v>402</v>
      </c>
      <c r="C34" s="277"/>
      <c r="D34" s="278"/>
      <c r="E34" s="277" t="s">
        <v>402</v>
      </c>
      <c r="F34" s="277"/>
      <c r="G34" s="278"/>
      <c r="H34" s="277" t="s">
        <v>402</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755</v>
      </c>
      <c r="C37" s="277"/>
      <c r="D37" s="278"/>
      <c r="E37" s="282" t="s">
        <v>756</v>
      </c>
      <c r="F37" s="277"/>
      <c r="G37" s="278"/>
      <c r="H37" s="282" t="s">
        <v>757</v>
      </c>
      <c r="I37" s="277"/>
      <c r="J37" s="278"/>
      <c r="K37" s="161"/>
    </row>
    <row r="38" spans="2:11" ht="15.75" customHeight="1">
      <c r="B38" s="277"/>
      <c r="C38" s="277"/>
      <c r="D38" s="271"/>
      <c r="E38" s="277"/>
      <c r="F38" s="277"/>
      <c r="G38" s="271"/>
      <c r="H38" s="277"/>
      <c r="I38" s="277"/>
      <c r="J38" s="271"/>
      <c r="K38" s="161"/>
    </row>
    <row r="39" spans="2:11" ht="15.75" customHeight="1">
      <c r="B39" s="277" t="s">
        <v>393</v>
      </c>
      <c r="C39" s="277"/>
      <c r="D39" s="278"/>
      <c r="E39" s="277" t="s">
        <v>393</v>
      </c>
      <c r="F39" s="277"/>
      <c r="G39" s="278"/>
      <c r="H39" s="277" t="s">
        <v>393</v>
      </c>
      <c r="I39" s="277"/>
      <c r="J39" s="278"/>
      <c r="K39" s="161"/>
    </row>
    <row r="40" spans="2:11" ht="15.75" customHeight="1">
      <c r="B40" s="277"/>
      <c r="C40" s="277"/>
      <c r="D40" s="271"/>
      <c r="E40" s="277"/>
      <c r="F40" s="277"/>
      <c r="G40" s="271"/>
      <c r="H40" s="277"/>
      <c r="I40" s="277"/>
      <c r="J40" s="271"/>
      <c r="K40" s="161"/>
    </row>
    <row r="41" spans="2:11" ht="15.75" customHeight="1">
      <c r="B41" s="277" t="s">
        <v>402</v>
      </c>
      <c r="C41" s="277"/>
      <c r="D41" s="278"/>
      <c r="E41" s="277" t="s">
        <v>402</v>
      </c>
      <c r="F41" s="277"/>
      <c r="G41" s="278"/>
      <c r="H41" s="277" t="s">
        <v>402</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668</v>
      </c>
      <c r="C44" s="341"/>
      <c r="D44" s="421" t="str">
        <f>IF($D$19="VO - výzkumná organizace","U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08" t="s">
        <v>1171</v>
      </c>
      <c r="C46" s="608"/>
      <c r="D46" s="608"/>
      <c r="E46" s="307"/>
      <c r="F46" s="307"/>
      <c r="G46" s="307"/>
      <c r="H46" s="307"/>
      <c r="I46" s="307"/>
      <c r="J46" s="307"/>
      <c r="K46" s="307"/>
    </row>
    <row r="47" spans="2:11" ht="37.15" customHeight="1">
      <c r="B47" s="608"/>
      <c r="C47" s="608"/>
      <c r="D47" s="608"/>
      <c r="E47" s="307"/>
      <c r="F47" s="307"/>
      <c r="G47" s="307"/>
      <c r="H47" s="307"/>
      <c r="I47" s="307"/>
      <c r="J47" s="307"/>
      <c r="K47" s="307"/>
    </row>
    <row r="48" spans="2:11" ht="19.149999999999999" customHeight="1">
      <c r="B48" s="343" t="s">
        <v>690</v>
      </c>
      <c r="C48" s="344"/>
      <c r="D48" s="307"/>
      <c r="E48" s="307"/>
      <c r="F48" s="307"/>
      <c r="G48" s="307"/>
      <c r="H48" s="307"/>
      <c r="I48" s="307"/>
      <c r="J48" s="307"/>
      <c r="K48" s="307"/>
    </row>
    <row r="49" spans="2:11" ht="15.75" customHeight="1">
      <c r="B49" s="608" t="s">
        <v>1168</v>
      </c>
      <c r="C49" s="608"/>
      <c r="D49" s="608"/>
      <c r="E49" s="345"/>
      <c r="F49" s="345"/>
      <c r="G49" s="346"/>
      <c r="H49" s="345"/>
      <c r="I49" s="345"/>
      <c r="J49" s="346"/>
      <c r="K49" s="345"/>
    </row>
    <row r="50" spans="2:11" ht="38.450000000000003" customHeight="1">
      <c r="B50" s="608"/>
      <c r="C50" s="608"/>
      <c r="D50" s="608"/>
      <c r="E50" s="345"/>
      <c r="F50" s="345"/>
      <c r="G50" s="346"/>
      <c r="H50" s="345"/>
      <c r="I50" s="345"/>
      <c r="J50" s="346"/>
      <c r="K50" s="345"/>
    </row>
    <row r="51" spans="2:11" ht="15.75" customHeight="1">
      <c r="B51" s="282" t="s">
        <v>758</v>
      </c>
      <c r="C51" s="347"/>
      <c r="D51" s="278"/>
      <c r="E51" s="282" t="s">
        <v>759</v>
      </c>
      <c r="F51" s="348"/>
      <c r="G51" s="278"/>
      <c r="H51" s="282" t="s">
        <v>760</v>
      </c>
      <c r="I51" s="348"/>
      <c r="J51" s="278"/>
      <c r="K51" s="307"/>
    </row>
    <row r="52" spans="2:11" ht="15.75" customHeight="1">
      <c r="B52" s="349"/>
      <c r="C52" s="314"/>
      <c r="D52" s="307"/>
      <c r="E52" s="349"/>
      <c r="F52" s="314"/>
      <c r="G52" s="307"/>
      <c r="H52" s="349"/>
      <c r="I52" s="314"/>
      <c r="J52" s="307"/>
      <c r="K52" s="307"/>
    </row>
    <row r="53" spans="2:11" ht="15.75" customHeight="1">
      <c r="B53" s="282" t="s">
        <v>393</v>
      </c>
      <c r="C53" s="348"/>
      <c r="D53" s="278"/>
      <c r="E53" s="282" t="s">
        <v>393</v>
      </c>
      <c r="F53" s="348"/>
      <c r="G53" s="278"/>
      <c r="H53" s="282" t="s">
        <v>393</v>
      </c>
      <c r="I53" s="348"/>
      <c r="J53" s="278"/>
      <c r="K53" s="307"/>
    </row>
    <row r="54" spans="2:11" ht="15.75" customHeight="1">
      <c r="B54" s="349"/>
      <c r="C54" s="314"/>
      <c r="D54" s="307"/>
      <c r="E54" s="349"/>
      <c r="F54" s="314"/>
      <c r="G54" s="307"/>
      <c r="H54" s="349"/>
      <c r="I54" s="314"/>
      <c r="J54" s="307"/>
      <c r="K54" s="307"/>
    </row>
    <row r="55" spans="2:11" ht="15.75" customHeight="1">
      <c r="B55" s="282" t="s">
        <v>198</v>
      </c>
      <c r="C55" s="348"/>
      <c r="D55" s="278"/>
      <c r="E55" s="282" t="s">
        <v>198</v>
      </c>
      <c r="F55" s="348"/>
      <c r="G55" s="278"/>
      <c r="H55" s="282" t="s">
        <v>198</v>
      </c>
      <c r="I55" s="348"/>
      <c r="J55" s="278"/>
      <c r="K55" s="307"/>
    </row>
    <row r="56" spans="2:11" ht="15.75" customHeight="1">
      <c r="B56" s="349"/>
      <c r="C56" s="314"/>
      <c r="D56" s="307"/>
      <c r="E56" s="349"/>
      <c r="F56" s="314"/>
      <c r="G56" s="307"/>
      <c r="H56" s="349"/>
      <c r="I56" s="314"/>
      <c r="J56" s="307"/>
      <c r="K56" s="307"/>
    </row>
    <row r="57" spans="2:11" ht="15.75" customHeight="1">
      <c r="B57" s="277" t="s">
        <v>1053</v>
      </c>
      <c r="C57" s="348"/>
      <c r="D57" s="278"/>
      <c r="E57" s="277" t="s">
        <v>1053</v>
      </c>
      <c r="F57" s="351"/>
      <c r="G57" s="278"/>
      <c r="H57" s="277" t="s">
        <v>1053</v>
      </c>
      <c r="I57" s="351"/>
      <c r="J57" s="278"/>
      <c r="K57" s="307"/>
    </row>
    <row r="58" spans="2:11" ht="15.75" customHeight="1">
      <c r="B58" s="349"/>
      <c r="C58" s="314"/>
      <c r="D58" s="307"/>
      <c r="E58" s="349"/>
      <c r="F58" s="314"/>
      <c r="G58" s="307"/>
      <c r="H58" s="349"/>
      <c r="I58" s="314"/>
      <c r="J58" s="307"/>
      <c r="K58" s="307"/>
    </row>
    <row r="59" spans="2:11" ht="15.75" customHeight="1">
      <c r="B59" s="282" t="s">
        <v>707</v>
      </c>
      <c r="C59" s="348"/>
      <c r="D59" s="352"/>
      <c r="E59" s="282" t="s">
        <v>707</v>
      </c>
      <c r="F59" s="348"/>
      <c r="G59" s="353"/>
      <c r="H59" s="282" t="s">
        <v>707</v>
      </c>
      <c r="I59" s="348"/>
      <c r="J59" s="353"/>
      <c r="K59" s="307"/>
    </row>
    <row r="60" spans="2:11" ht="15.75" customHeight="1">
      <c r="B60" s="349"/>
      <c r="C60" s="314"/>
      <c r="D60" s="307"/>
      <c r="E60" s="349"/>
      <c r="F60" s="314"/>
      <c r="G60" s="307"/>
      <c r="H60" s="349"/>
      <c r="I60" s="314"/>
      <c r="J60" s="307"/>
      <c r="K60" s="307"/>
    </row>
    <row r="61" spans="2:11" ht="15.75" customHeight="1">
      <c r="B61" s="282" t="s">
        <v>708</v>
      </c>
      <c r="C61" s="348"/>
      <c r="D61" s="278"/>
      <c r="E61" s="282" t="s">
        <v>708</v>
      </c>
      <c r="F61" s="348"/>
      <c r="G61" s="278"/>
      <c r="H61" s="282" t="s">
        <v>708</v>
      </c>
      <c r="I61" s="348"/>
      <c r="J61" s="278"/>
      <c r="K61" s="307"/>
    </row>
    <row r="62" spans="2:11" ht="15.75" customHeight="1">
      <c r="B62" s="282"/>
      <c r="C62" s="282"/>
      <c r="D62" s="282"/>
      <c r="E62" s="282"/>
      <c r="F62" s="282"/>
      <c r="G62" s="282"/>
      <c r="H62" s="282"/>
      <c r="I62" s="282"/>
      <c r="J62" s="282"/>
      <c r="K62" s="282"/>
    </row>
    <row r="63" spans="2:11" ht="15.75" customHeight="1">
      <c r="B63" s="282"/>
      <c r="C63" s="282"/>
      <c r="D63" s="282"/>
      <c r="E63" s="282"/>
      <c r="F63" s="282"/>
      <c r="G63" s="282"/>
      <c r="H63" s="282"/>
      <c r="I63" s="282"/>
      <c r="J63" s="282"/>
      <c r="K63" s="282"/>
    </row>
    <row r="64" spans="2:11" ht="15.75" customHeight="1">
      <c r="B64" s="277" t="s">
        <v>791</v>
      </c>
      <c r="C64" s="347"/>
      <c r="D64" s="278"/>
      <c r="E64" s="277" t="s">
        <v>792</v>
      </c>
      <c r="F64" s="348"/>
      <c r="G64" s="278"/>
      <c r="H64" s="277" t="s">
        <v>793</v>
      </c>
      <c r="I64" s="348"/>
      <c r="J64" s="278"/>
      <c r="K64" s="307"/>
    </row>
    <row r="65" spans="2:17" ht="15.75" customHeight="1">
      <c r="B65" s="349"/>
      <c r="C65" s="314"/>
      <c r="D65" s="307"/>
      <c r="E65" s="349"/>
      <c r="F65" s="314"/>
      <c r="G65" s="307"/>
      <c r="H65" s="349"/>
      <c r="I65" s="314"/>
      <c r="J65" s="307"/>
      <c r="K65" s="307"/>
    </row>
    <row r="66" spans="2:17" ht="15.75" customHeight="1">
      <c r="B66" s="282" t="s">
        <v>393</v>
      </c>
      <c r="C66" s="348"/>
      <c r="D66" s="278"/>
      <c r="E66" s="282" t="s">
        <v>393</v>
      </c>
      <c r="F66" s="348"/>
      <c r="G66" s="278"/>
      <c r="H66" s="282" t="s">
        <v>393</v>
      </c>
      <c r="I66" s="348"/>
      <c r="J66" s="278"/>
      <c r="K66" s="307"/>
    </row>
    <row r="67" spans="2:17" ht="15.75" customHeight="1">
      <c r="B67" s="349"/>
      <c r="C67" s="314"/>
      <c r="D67" s="307"/>
      <c r="E67" s="349"/>
      <c r="F67" s="314"/>
      <c r="G67" s="307"/>
      <c r="H67" s="349"/>
      <c r="I67" s="314"/>
      <c r="J67" s="307"/>
      <c r="K67" s="307"/>
    </row>
    <row r="68" spans="2:17" ht="15.75" customHeight="1">
      <c r="B68" s="282" t="s">
        <v>198</v>
      </c>
      <c r="C68" s="348"/>
      <c r="D68" s="278"/>
      <c r="E68" s="282" t="s">
        <v>198</v>
      </c>
      <c r="F68" s="348"/>
      <c r="G68" s="278"/>
      <c r="H68" s="282" t="s">
        <v>198</v>
      </c>
      <c r="I68" s="348"/>
      <c r="J68" s="278"/>
      <c r="K68" s="307"/>
    </row>
    <row r="69" spans="2:17" ht="15.75" customHeight="1">
      <c r="B69" s="349"/>
      <c r="C69" s="314"/>
      <c r="D69" s="307"/>
      <c r="E69" s="349"/>
      <c r="F69" s="314"/>
      <c r="G69" s="307"/>
      <c r="H69" s="349"/>
      <c r="I69" s="314"/>
      <c r="J69" s="307"/>
      <c r="K69" s="307"/>
    </row>
    <row r="70" spans="2:17" ht="15.75" customHeight="1">
      <c r="B70" s="277" t="s">
        <v>1053</v>
      </c>
      <c r="C70" s="348"/>
      <c r="D70" s="278"/>
      <c r="E70" s="277" t="s">
        <v>1053</v>
      </c>
      <c r="F70" s="351"/>
      <c r="G70" s="278"/>
      <c r="H70" s="277" t="s">
        <v>1053</v>
      </c>
      <c r="I70" s="351"/>
      <c r="J70" s="278"/>
      <c r="K70" s="307"/>
    </row>
    <row r="71" spans="2:17" ht="15.75" customHeight="1">
      <c r="B71" s="349"/>
      <c r="C71" s="314"/>
      <c r="D71" s="307"/>
      <c r="E71" s="349"/>
      <c r="F71" s="314"/>
      <c r="G71" s="307"/>
      <c r="H71" s="349"/>
      <c r="I71" s="314"/>
      <c r="J71" s="307"/>
      <c r="K71" s="307"/>
    </row>
    <row r="72" spans="2:17" ht="15.75" customHeight="1">
      <c r="B72" s="282" t="s">
        <v>707</v>
      </c>
      <c r="C72" s="348"/>
      <c r="D72" s="352"/>
      <c r="E72" s="282" t="s">
        <v>707</v>
      </c>
      <c r="F72" s="348"/>
      <c r="G72" s="353"/>
      <c r="H72" s="282" t="s">
        <v>707</v>
      </c>
      <c r="I72" s="348"/>
      <c r="J72" s="353"/>
      <c r="K72" s="307"/>
    </row>
    <row r="73" spans="2:17" ht="15.75" customHeight="1">
      <c r="B73" s="349"/>
      <c r="C73" s="314"/>
      <c r="D73" s="307"/>
      <c r="E73" s="349"/>
      <c r="F73" s="314"/>
      <c r="G73" s="307"/>
      <c r="H73" s="349"/>
      <c r="I73" s="314"/>
      <c r="J73" s="307"/>
      <c r="K73" s="307"/>
    </row>
    <row r="74" spans="2:17" ht="15.75" customHeight="1">
      <c r="B74" s="282" t="s">
        <v>708</v>
      </c>
      <c r="C74" s="348"/>
      <c r="D74" s="278"/>
      <c r="E74" s="282" t="s">
        <v>708</v>
      </c>
      <c r="F74" s="348"/>
      <c r="G74" s="278"/>
      <c r="H74" s="282" t="s">
        <v>708</v>
      </c>
      <c r="I74" s="348"/>
      <c r="J74" s="278"/>
      <c r="K74" s="307"/>
    </row>
    <row r="75" spans="2:17" ht="9.6" customHeight="1">
      <c r="B75" s="282"/>
      <c r="C75" s="348"/>
      <c r="D75" s="355"/>
      <c r="E75" s="282"/>
      <c r="F75" s="348"/>
      <c r="G75" s="355"/>
      <c r="H75" s="282"/>
      <c r="I75" s="348"/>
      <c r="J75" s="355"/>
      <c r="K75" s="307"/>
    </row>
    <row r="76" spans="2:17" s="82" customFormat="1" ht="9.6" customHeight="1">
      <c r="B76" s="358"/>
      <c r="C76" s="358"/>
      <c r="D76" s="358"/>
      <c r="E76" s="358"/>
      <c r="F76" s="358"/>
      <c r="G76" s="358"/>
      <c r="H76" s="358"/>
      <c r="I76" s="358"/>
      <c r="J76" s="358"/>
      <c r="K76" s="358"/>
      <c r="L76" s="134"/>
      <c r="M76" s="134"/>
      <c r="N76" s="134"/>
      <c r="O76" s="134"/>
      <c r="P76" s="134"/>
      <c r="Q76" s="134"/>
    </row>
    <row r="77" spans="2:17" s="47" customFormat="1" ht="10.15" customHeight="1">
      <c r="B77" s="314"/>
      <c r="C77" s="314"/>
      <c r="D77" s="307"/>
      <c r="E77" s="307"/>
      <c r="F77" s="307"/>
      <c r="G77" s="307"/>
      <c r="H77" s="307"/>
      <c r="I77" s="307"/>
      <c r="J77" s="307"/>
      <c r="K77" s="307"/>
      <c r="L77" s="85"/>
      <c r="M77" s="85"/>
      <c r="N77" s="85"/>
      <c r="O77" s="85"/>
      <c r="P77" s="85"/>
      <c r="Q77" s="85"/>
    </row>
    <row r="78" spans="2:17" ht="19.149999999999999" customHeight="1">
      <c r="B78" s="343" t="s">
        <v>709</v>
      </c>
      <c r="C78" s="344"/>
      <c r="D78" s="307"/>
      <c r="E78" s="307"/>
      <c r="F78" s="307"/>
      <c r="G78" s="307"/>
      <c r="H78" s="307"/>
      <c r="I78" s="307"/>
      <c r="J78" s="307"/>
      <c r="K78" s="307"/>
      <c r="L78" s="7"/>
      <c r="M78" s="7"/>
      <c r="N78" s="7"/>
      <c r="O78" s="7"/>
      <c r="P78" s="7"/>
      <c r="Q78" s="7"/>
    </row>
    <row r="79" spans="2:17" ht="292.14999999999998" customHeight="1">
      <c r="B79" s="608" t="s">
        <v>1172</v>
      </c>
      <c r="C79" s="608"/>
      <c r="D79" s="608"/>
      <c r="E79" s="307"/>
      <c r="F79" s="307"/>
      <c r="G79" s="610"/>
      <c r="H79" s="611"/>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ht="9.6" customHeight="1">
      <c r="B82" s="314"/>
      <c r="C82" s="314"/>
      <c r="D82" s="307"/>
      <c r="E82" s="307"/>
      <c r="F82" s="307"/>
      <c r="G82" s="307"/>
      <c r="H82" s="307"/>
      <c r="I82" s="307"/>
      <c r="J82" s="307"/>
      <c r="K82" s="307"/>
      <c r="L82" s="7"/>
      <c r="M82" s="7"/>
      <c r="N82" s="7"/>
      <c r="O82" s="7"/>
      <c r="P82" s="7"/>
      <c r="Q82" s="7"/>
    </row>
    <row r="83" spans="2:17" ht="19.149999999999999" customHeight="1">
      <c r="B83" s="343" t="s">
        <v>710</v>
      </c>
      <c r="C83" s="344"/>
      <c r="D83" s="307"/>
      <c r="E83" s="307"/>
      <c r="F83" s="307"/>
      <c r="G83" s="307"/>
      <c r="H83" s="307"/>
      <c r="I83" s="307"/>
      <c r="J83" s="307"/>
      <c r="K83" s="307"/>
      <c r="L83" s="7"/>
      <c r="M83" s="7"/>
      <c r="N83" s="7"/>
      <c r="O83" s="7"/>
      <c r="P83" s="7"/>
      <c r="Q83" s="7"/>
    </row>
    <row r="84" spans="2:17" ht="34.15" customHeight="1">
      <c r="B84" s="609" t="s">
        <v>761</v>
      </c>
      <c r="C84" s="609"/>
      <c r="D84" s="609"/>
      <c r="E84" s="345"/>
      <c r="F84" s="345"/>
      <c r="G84" s="346"/>
      <c r="H84" s="345"/>
      <c r="I84" s="345"/>
      <c r="J84" s="346"/>
      <c r="K84" s="345"/>
      <c r="L84" s="7"/>
      <c r="M84" s="7"/>
      <c r="N84" s="7"/>
      <c r="O84" s="7"/>
      <c r="P84" s="7"/>
      <c r="Q84" s="7"/>
    </row>
    <row r="85" spans="2:17" ht="15.75" customHeight="1">
      <c r="B85" s="277" t="s">
        <v>806</v>
      </c>
      <c r="C85" s="348"/>
      <c r="D85" s="278"/>
      <c r="E85" s="277" t="s">
        <v>807</v>
      </c>
      <c r="F85" s="348"/>
      <c r="G85" s="278"/>
      <c r="H85" s="277" t="s">
        <v>808</v>
      </c>
      <c r="I85" s="348"/>
      <c r="J85" s="278"/>
      <c r="K85" s="307"/>
      <c r="L85" s="7"/>
      <c r="M85" s="7"/>
      <c r="N85" s="7"/>
      <c r="O85" s="7"/>
      <c r="P85" s="7"/>
      <c r="Q85" s="7"/>
    </row>
    <row r="86" spans="2:17" ht="15.75" customHeight="1">
      <c r="B86" s="294"/>
      <c r="C86" s="314"/>
      <c r="D86" s="307"/>
      <c r="E86" s="294"/>
      <c r="F86" s="314"/>
      <c r="G86" s="307"/>
      <c r="H86" s="294"/>
      <c r="I86" s="314"/>
      <c r="J86" s="307"/>
      <c r="K86" s="307"/>
      <c r="L86" s="7"/>
      <c r="M86" s="7"/>
      <c r="N86" s="7"/>
      <c r="O86" s="7"/>
      <c r="P86" s="7"/>
      <c r="Q86" s="7"/>
    </row>
    <row r="87" spans="2:17" ht="15.75" customHeight="1">
      <c r="B87" s="277" t="s">
        <v>186</v>
      </c>
      <c r="C87" s="348"/>
      <c r="D87" s="278"/>
      <c r="E87" s="277" t="s">
        <v>186</v>
      </c>
      <c r="F87" s="348"/>
      <c r="G87" s="278"/>
      <c r="H87" s="277" t="s">
        <v>186</v>
      </c>
      <c r="I87" s="348"/>
      <c r="J87" s="278"/>
      <c r="K87" s="307"/>
      <c r="L87" s="7"/>
      <c r="M87" s="7"/>
      <c r="N87" s="7"/>
      <c r="O87" s="7"/>
      <c r="P87" s="7"/>
      <c r="Q87" s="7"/>
    </row>
    <row r="88" spans="2:17" ht="15.75" customHeight="1">
      <c r="B88" s="294"/>
      <c r="C88" s="314"/>
      <c r="D88" s="307"/>
      <c r="E88" s="294"/>
      <c r="F88" s="314"/>
      <c r="G88" s="307"/>
      <c r="H88" s="294"/>
      <c r="I88" s="314"/>
      <c r="J88" s="307"/>
      <c r="K88" s="307"/>
      <c r="L88" s="7"/>
      <c r="M88" s="7"/>
      <c r="N88" s="7"/>
      <c r="O88" s="7"/>
      <c r="P88" s="7"/>
      <c r="Q88" s="7"/>
    </row>
    <row r="89" spans="2:17" ht="15.75" customHeight="1">
      <c r="B89" s="277" t="s">
        <v>707</v>
      </c>
      <c r="C89" s="348"/>
      <c r="D89" s="352"/>
      <c r="E89" s="277" t="s">
        <v>707</v>
      </c>
      <c r="F89" s="348"/>
      <c r="G89" s="352"/>
      <c r="H89" s="277" t="s">
        <v>707</v>
      </c>
      <c r="I89" s="348"/>
      <c r="J89" s="352"/>
      <c r="K89" s="307"/>
      <c r="L89" s="7"/>
      <c r="M89" s="7"/>
      <c r="N89" s="7"/>
      <c r="O89" s="7"/>
      <c r="P89" s="7"/>
      <c r="Q89" s="7"/>
    </row>
    <row r="90" spans="2:17" s="47" customFormat="1" ht="15.75" customHeight="1">
      <c r="B90" s="235"/>
      <c r="C90" s="235"/>
      <c r="D90" s="235"/>
      <c r="E90" s="235"/>
      <c r="F90" s="235"/>
      <c r="G90" s="235"/>
      <c r="H90" s="235"/>
      <c r="I90" s="235"/>
      <c r="J90" s="235"/>
      <c r="K90" s="235"/>
    </row>
    <row r="91" spans="2:17" s="47" customFormat="1" ht="15.75" customHeight="1">
      <c r="B91" s="235"/>
      <c r="C91" s="235"/>
      <c r="D91" s="235"/>
      <c r="E91" s="235"/>
      <c r="F91" s="235"/>
      <c r="G91" s="235"/>
      <c r="H91" s="235"/>
      <c r="I91" s="235"/>
      <c r="J91" s="235"/>
      <c r="K91" s="235"/>
    </row>
    <row r="92" spans="2:17" s="47" customFormat="1" ht="15.75" customHeight="1">
      <c r="B92" s="277" t="s">
        <v>809</v>
      </c>
      <c r="C92" s="348"/>
      <c r="D92" s="278"/>
      <c r="E92" s="277" t="s">
        <v>810</v>
      </c>
      <c r="F92" s="348"/>
      <c r="G92" s="278"/>
      <c r="H92" s="277" t="s">
        <v>811</v>
      </c>
      <c r="I92" s="348"/>
      <c r="J92" s="278"/>
      <c r="K92" s="235"/>
    </row>
    <row r="93" spans="2:17" s="47" customFormat="1" ht="15.75" customHeight="1">
      <c r="B93" s="294"/>
      <c r="C93" s="314"/>
      <c r="D93" s="307"/>
      <c r="E93" s="294"/>
      <c r="F93" s="314"/>
      <c r="G93" s="307"/>
      <c r="H93" s="294"/>
      <c r="I93" s="314"/>
      <c r="J93" s="307"/>
      <c r="K93" s="235"/>
    </row>
    <row r="94" spans="2:17" s="47" customFormat="1" ht="15.75" customHeight="1">
      <c r="B94" s="277" t="s">
        <v>186</v>
      </c>
      <c r="C94" s="348"/>
      <c r="D94" s="278"/>
      <c r="E94" s="277" t="s">
        <v>186</v>
      </c>
      <c r="F94" s="348"/>
      <c r="G94" s="278"/>
      <c r="H94" s="277" t="s">
        <v>186</v>
      </c>
      <c r="I94" s="348"/>
      <c r="J94" s="278"/>
      <c r="K94" s="235"/>
    </row>
    <row r="95" spans="2:17" s="47" customFormat="1" ht="15.75" customHeight="1">
      <c r="B95" s="294"/>
      <c r="C95" s="314"/>
      <c r="D95" s="307"/>
      <c r="E95" s="294"/>
      <c r="F95" s="314"/>
      <c r="G95" s="307"/>
      <c r="H95" s="294"/>
      <c r="I95" s="314"/>
      <c r="J95" s="307"/>
      <c r="K95" s="235"/>
    </row>
    <row r="96" spans="2:17" s="47" customFormat="1" ht="15.75" customHeight="1">
      <c r="B96" s="277" t="s">
        <v>707</v>
      </c>
      <c r="C96" s="348"/>
      <c r="D96" s="352"/>
      <c r="E96" s="277" t="s">
        <v>707</v>
      </c>
      <c r="F96" s="348"/>
      <c r="G96" s="352"/>
      <c r="H96" s="277" t="s">
        <v>707</v>
      </c>
      <c r="I96" s="348"/>
      <c r="J96" s="352"/>
      <c r="K96" s="235"/>
    </row>
    <row r="97" spans="2:11" s="47" customFormat="1" ht="9.6" customHeight="1">
      <c r="B97" s="277"/>
      <c r="C97" s="277"/>
      <c r="D97" s="277"/>
      <c r="E97" s="277"/>
      <c r="F97" s="277"/>
      <c r="G97" s="277"/>
      <c r="H97" s="277"/>
      <c r="I97" s="277"/>
      <c r="J97" s="277"/>
      <c r="K97" s="277"/>
    </row>
    <row r="98" spans="2:11" s="47" customFormat="1" ht="15.75" customHeight="1">
      <c r="B98" s="265"/>
      <c r="C98" s="265"/>
      <c r="D98" s="265"/>
      <c r="E98" s="265"/>
      <c r="F98" s="265"/>
      <c r="G98" s="265"/>
      <c r="H98" s="265"/>
      <c r="I98" s="265"/>
      <c r="J98" s="265"/>
      <c r="K98" s="265"/>
    </row>
    <row r="99" spans="2:11" s="47" customFormat="1" ht="15.6" customHeight="1">
      <c r="B99" s="265"/>
      <c r="C99" s="265"/>
      <c r="D99" s="265"/>
      <c r="E99" s="265"/>
      <c r="F99" s="265"/>
      <c r="G99" s="265"/>
      <c r="H99" s="265"/>
      <c r="I99" s="265"/>
      <c r="J99" s="265"/>
      <c r="K99" s="265"/>
    </row>
    <row r="100" spans="2:11" s="47" customFormat="1" ht="15.75" customHeight="1">
      <c r="B100" s="547"/>
      <c r="C100" s="547"/>
      <c r="D100" s="547"/>
      <c r="E100" s="547"/>
      <c r="F100" s="547"/>
      <c r="G100" s="547"/>
      <c r="H100" s="547"/>
      <c r="I100" s="547"/>
      <c r="J100" s="612" t="str">
        <f>Pokyny!E46</f>
        <v xml:space="preserve"> Verze 2: leden 2021.</v>
      </c>
      <c r="K100" s="612"/>
    </row>
    <row r="101" spans="2:11" s="47" customFormat="1" ht="15.6" customHeight="1">
      <c r="B101" s="265"/>
      <c r="C101" s="265"/>
      <c r="D101" s="265"/>
      <c r="E101" s="265"/>
      <c r="F101" s="265"/>
      <c r="G101" s="265"/>
      <c r="H101" s="265"/>
      <c r="I101" s="265"/>
      <c r="J101" s="265"/>
      <c r="K101" s="265"/>
    </row>
    <row r="102" spans="2:11" ht="42" customHeight="1">
      <c r="B102" s="80"/>
      <c r="C102" s="80"/>
      <c r="D102" s="80"/>
      <c r="E102" s="80"/>
      <c r="F102" s="80"/>
      <c r="G102" s="80"/>
      <c r="H102" s="80"/>
      <c r="I102" s="80"/>
      <c r="J102" s="80"/>
      <c r="K102" s="80"/>
    </row>
    <row r="103" spans="2:11" ht="15.75" customHeight="1"/>
    <row r="104" spans="2:11" ht="15.75" customHeight="1"/>
    <row r="105" spans="2:11" ht="15.75" customHeight="1">
      <c r="J105" s="607" t="s">
        <v>785</v>
      </c>
      <c r="K105" s="607"/>
    </row>
    <row r="106" spans="2:11" ht="15.75" customHeight="1"/>
    <row r="107" spans="2:11" ht="15.75" customHeight="1"/>
    <row r="108" spans="2:11" ht="15.75" customHeight="1"/>
    <row r="109" spans="2:11" ht="15.75" customHeight="1"/>
    <row r="110" spans="2:11" ht="15.75" customHeight="1"/>
    <row r="111" spans="2:11" ht="15.75" customHeight="1"/>
    <row r="112" spans="2: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29.2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c r="A176" s="7"/>
      <c r="B176" s="7"/>
      <c r="C176" s="7"/>
      <c r="D176" s="7"/>
      <c r="E176" s="7"/>
    </row>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sheetProtection algorithmName="SHA-512" hashValue="XAFi6gSSWPrK3dODpuqzBQNjU9tKB2X+sg/LL04EI0IkK0WfYPDlSSwXgFDAxSjxAd9u5Z+10jRDgejC33vxiw==" saltValue="We/xvRRZrZ3gfO4be5kJJA==" spinCount="100000" sheet="1" selectLockedCells="1"/>
  <mergeCells count="13">
    <mergeCell ref="B3:G3"/>
    <mergeCell ref="D15:G15"/>
    <mergeCell ref="D17:G17"/>
    <mergeCell ref="B6:K6"/>
    <mergeCell ref="J105:K105"/>
    <mergeCell ref="B84:D84"/>
    <mergeCell ref="D26:H26"/>
    <mergeCell ref="B28:D29"/>
    <mergeCell ref="B46:D47"/>
    <mergeCell ref="B49:D50"/>
    <mergeCell ref="B79:D79"/>
    <mergeCell ref="G79:H79"/>
    <mergeCell ref="J100:K100"/>
  </mergeCells>
  <conditionalFormatting sqref="E21">
    <cfRule type="containsText" dxfId="69" priority="8" operator="containsText" text="Nevyplněno">
      <formula>NOT(ISERROR(SEARCH("Nevyplněno",E21)))</formula>
    </cfRule>
  </conditionalFormatting>
  <conditionalFormatting sqref="D21">
    <cfRule type="expression" dxfId="68" priority="7">
      <formula>$D$19&lt;&gt;"VO - výzkumná organizace"</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67" priority="1">
      <formula>$D$19="VO - výzkumná organizace"</formula>
    </cfRule>
  </conditionalFormatting>
  <dataValidations count="10">
    <dataValidation type="textLength" allowBlank="1" showInputMessage="1" showErrorMessage="1" errorTitle="Neplatný formát IČ" error="Identifikační číslo musí být osmičíselné. Před pokračováním prosím opravte." prompt="Vložte IČ organizace o délce 8 čísel." sqref="D11" xr:uid="{EAEDD0FA-98BA-4375-9D77-396CBBEAA17E}">
      <formula1>4</formula1>
      <formula2>8</formula2>
    </dataValidation>
    <dataValidation allowBlank="1" showInputMessage="1" showErrorMessage="1" prompt="Vložte obchodní jméno Vaší organizace." sqref="D15" xr:uid="{DF4A9E58-6664-478D-8672-121039BE5AE2}"/>
    <dataValidation allowBlank="1" showInputMessage="1" showErrorMessage="1" prompt="Vložte DIČ / VAT-ID Vaší organizace." sqref="D13" xr:uid="{54308E75-B734-4A92-9B83-9901FD5F4FC6}"/>
    <dataValidation allowBlank="1" showInputMessage="1" showErrorMessage="1" prompt="Pokud nemáte žádný komentář, pole nevyplňujte." sqref="G61:G63 J61:J63 D61:D63 G74:G75 J74:J75 D74:D75" xr:uid="{74F1BE1C-2D19-4899-9F40-B307469E9A5D}"/>
    <dataValidation type="textLength" operator="equal" allowBlank="1" showInputMessage="1" showErrorMessage="1" errorTitle="Neplatný formát IČ." error="Identifikační číslo musí být osmičíselné. Před pokračováním prosím opravte." prompt="Zadejte osmimístné IČ." sqref="G87 G94" xr:uid="{9621353E-FEB4-4C90-B179-0BAAC13F1478}">
      <formula1>8</formula1>
    </dataValidation>
    <dataValidation type="textLength" operator="equal" allowBlank="1" showInputMessage="1" showErrorMessage="1" errorTitle="Neplatný formát IČ" error="Identifikační číslo musí být osmičíselné. Před pokračováním prosím opravte." prompt="Zadejte osmimístné IČ." sqref="J87 J94 D87 D94" xr:uid="{888C16B1-C1FD-41B1-A4D6-C31045C0EDE8}">
      <formula1>8</formula1>
    </dataValidation>
    <dataValidation type="textLength" operator="lessThanOrEqual" allowBlank="1" showInputMessage="1" showErrorMessage="1" errorTitle="Překročení počtu znaků" error="Překročili jste maximální délku textu. Pro pokračování je potřeba text zkrátit." promptTitle="Pokyny" prompt="Vyplňte popis beneficientů o maximální délce 1000 znaků." sqref="G79:H79" xr:uid="{B9077E4C-B892-4A53-9D67-CFE8C2D441BC}">
      <formula1>1000</formula1>
    </dataValidation>
    <dataValidation allowBlank="1" showInputMessage="1" showErrorMessage="1" prompt="Vložte rodné číslo fyzické osoby (ve formátu xxxxxx/xxxx) nebo osmimístné IČ právnické osoby." sqref="D57 G57 J57 D70 G70 J70" xr:uid="{AE71064C-3CC0-4C3F-ADCE-DCF6562F6EE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9 G89 J89 J96 G96 D96" xr:uid="{2E2681E4-49C8-491C-8D15-8E5A2D8FAF98}">
      <formula1>0</formula1>
      <formula2>1</formula2>
    </dataValidation>
    <dataValidation allowBlank="1" errorTitle="Neplatná hodnota" error="Vyberte prosím některou z možností rozevíracího seznamu." sqref="J44" xr:uid="{C9E7E052-032F-4D86-8166-30BC185D6DCD}"/>
  </dataValidations>
  <hyperlinks>
    <hyperlink ref="E19" r:id="rId1" display="Nařízení  Evropské komise" xr:uid="{880E8FBB-5546-4F7B-9C03-AF1E97764BEC}"/>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6" id="{E91FC15D-4BFC-474D-8802-87ECC74E26AF}">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D15:G15 D17:G17 D19 D30 D32 D34 D37 D39 D41 G30 G32 G34 G37 G39 G41 J30 J32 J34 J37 J39 J41 D51 D53 D55 D57 D59 D61 G51 G53 G55 G57 G59 G61 J51 J53 J55 J57 J59 J61 J64 J66 J68 J70 J72 J74 G74 G72 G70 G68 G66 G64 D64 D66 D68 D70 D72 D74 D85 D87 D89 G85 G87 G89 G79:H79 J85 J87 J89 J92 J94 J96 G92 G94 G96 D92 D94 D96</xm:sqref>
        </x14:conditionalFormatting>
        <x14:conditionalFormatting xmlns:xm="http://schemas.microsoft.com/office/excel/2006/main">
          <x14:cfRule type="expression" priority="5" id="{F86B01EE-D7A9-4356-B087-10A09B49D3CB}">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D15:G15 D17:G17 D19 D21 D30 D32 D34 G30 G32 G34 J30 J32 J34 J37 J39 J41 G41 G39 G37 D37 D39 D41 D51 D53 D55 D57 D59 D61 D64 D66 D68 D70 D72 D74 G51 G53 G55 G57 G59 G61 G64 G66 G68 G70 G72 G74 J51 J53 J55 J57 J59 J61 J64 J66 J68 J70 J72 J74 G79:H79 D85 D87 D89 G85 G87 G89 J85 J87 J89 D92 D94 D96 G92 G94 G96 J92 J94 J96</xm:sqref>
        </x14:conditionalFormatting>
      </x14:conditionalFormattings>
    </ext>
    <ext xmlns:x14="http://schemas.microsoft.com/office/spreadsheetml/2009/9/main" uri="{CCE6A557-97BC-4b89-ADB6-D9C93CAAB3DF}">
      <x14:dataValidations xmlns:xm="http://schemas.microsoft.com/office/excel/2006/main" count="4">
        <x14:dataValidation type="list" allowBlank="1" xr:uid="{B15BF8CE-B862-42BA-A6D8-86D7A97CFDFA}">
          <x14:formula1>
            <xm:f>číselníky!$K$3:$K$6</xm:f>
          </x14:formula1>
          <xm:sqref>E19</xm:sqref>
        </x14:dataValidation>
        <x14:dataValidation type="list" allowBlank="1" showInputMessage="1" xr:uid="{41553527-8632-4D84-AF11-D19AC7DC03E5}">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48E25348-D277-4F2A-9363-B42C7AB01FE5}">
          <x14:formula1>
            <xm:f>číselníky!$K$2:$K$6</xm:f>
          </x14:formula1>
          <xm:sqref>D19</xm:sqref>
        </x14:dataValidation>
        <x14:dataValidation type="list" allowBlank="1" showErrorMessage="1" errorTitle="Neplatná hodnota" error="Vyberte prosím některou z možností rozevíracího seznamu." xr:uid="{C5EA078C-813E-4832-8EDC-01E0CBA95744}">
          <x14:formula1>
            <xm:f>číselníky!$O$2:$O$8</xm:f>
          </x14:formula1>
          <xm:sqref>D17:G17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rgb="FFF8F8F8"/>
    <outlinePr summaryBelow="0" summaryRight="0"/>
    <pageSetUpPr fitToPage="1"/>
  </sheetPr>
  <dimension ref="A1:AA997"/>
  <sheetViews>
    <sheetView showGridLines="0" showRowColHeaders="0" zoomScaleNormal="100" workbookViewId="0"/>
  </sheetViews>
  <sheetFormatPr defaultColWidth="14.42578125" defaultRowHeight="15" customHeight="1"/>
  <cols>
    <col min="1" max="1" width="5.5703125" style="84" customWidth="1"/>
    <col min="2" max="2" width="40.5703125" customWidth="1"/>
    <col min="3" max="3" width="3" style="84" customWidth="1"/>
    <col min="4" max="4" width="46.85546875" customWidth="1"/>
    <col min="5" max="5" width="2.28515625" style="84" customWidth="1"/>
    <col min="6" max="6" width="14.42578125" customWidth="1"/>
    <col min="7" max="7" width="1.85546875" style="47" customWidth="1"/>
    <col min="8" max="8" width="40.5703125" customWidth="1"/>
    <col min="9" max="9" width="2.7109375" style="84" customWidth="1"/>
    <col min="10" max="10" width="44.7109375" customWidth="1"/>
    <col min="11" max="11" width="2.140625" style="84" customWidth="1"/>
    <col min="12" max="13" width="14.42578125" customWidth="1"/>
  </cols>
  <sheetData>
    <row r="1" spans="1:27" s="84" customFormat="1" ht="15" customHeight="1">
      <c r="A1" s="150"/>
      <c r="G1" s="47"/>
    </row>
    <row r="2" spans="1:27" s="84" customFormat="1" ht="21.6" customHeight="1">
      <c r="B2" s="256"/>
      <c r="C2" s="256"/>
      <c r="D2" s="256"/>
      <c r="E2" s="256"/>
      <c r="F2" s="256"/>
      <c r="G2" s="265"/>
      <c r="H2" s="256"/>
      <c r="I2" s="256"/>
      <c r="J2" s="256"/>
      <c r="K2" s="256"/>
      <c r="L2" s="256"/>
    </row>
    <row r="3" spans="1:27" s="84" customFormat="1" ht="18" customHeight="1">
      <c r="B3" s="570" t="s">
        <v>1022</v>
      </c>
      <c r="C3" s="570"/>
      <c r="D3" s="570"/>
      <c r="E3" s="570"/>
      <c r="F3" s="570"/>
      <c r="G3" s="570"/>
      <c r="H3" s="570"/>
      <c r="I3" s="570"/>
      <c r="J3" s="570"/>
      <c r="K3" s="370"/>
      <c r="L3" s="256"/>
    </row>
    <row r="4" spans="1:27" ht="15.75" customHeight="1">
      <c r="B4" s="266"/>
      <c r="C4" s="266"/>
      <c r="D4" s="267"/>
      <c r="E4" s="267"/>
      <c r="F4" s="208"/>
      <c r="G4" s="268"/>
      <c r="H4" s="209"/>
      <c r="I4" s="209"/>
      <c r="J4" s="269"/>
      <c r="K4" s="269"/>
      <c r="L4" s="209"/>
      <c r="M4" s="22"/>
    </row>
    <row r="5" spans="1:27" ht="15.75" customHeight="1">
      <c r="B5" s="270"/>
      <c r="C5" s="270"/>
      <c r="D5" s="267"/>
      <c r="E5" s="267"/>
      <c r="F5" s="208"/>
      <c r="G5" s="268"/>
      <c r="H5" s="209"/>
      <c r="I5" s="209"/>
      <c r="J5" s="269"/>
      <c r="K5" s="269"/>
      <c r="L5" s="209"/>
      <c r="M5" s="22"/>
    </row>
    <row r="6" spans="1:27" ht="24.6" customHeight="1">
      <c r="B6" s="572" t="s">
        <v>1033</v>
      </c>
      <c r="C6" s="573"/>
      <c r="D6" s="573"/>
      <c r="E6" s="573"/>
      <c r="F6" s="573"/>
      <c r="G6" s="573"/>
      <c r="H6" s="573"/>
      <c r="I6" s="573"/>
      <c r="J6" s="573"/>
      <c r="K6" s="573"/>
      <c r="L6" s="573"/>
      <c r="M6" s="22"/>
    </row>
    <row r="7" spans="1:27" s="82" customFormat="1" ht="9.6" customHeight="1">
      <c r="B7" s="385"/>
      <c r="C7" s="385"/>
      <c r="D7" s="386"/>
      <c r="E7" s="386"/>
      <c r="F7" s="386"/>
      <c r="G7" s="386"/>
      <c r="H7" s="386"/>
      <c r="I7" s="386"/>
      <c r="J7" s="386"/>
      <c r="K7" s="386"/>
      <c r="L7" s="386"/>
      <c r="M7" s="387"/>
    </row>
    <row r="8" spans="1:27" ht="15.75" customHeight="1">
      <c r="B8" s="625" t="s">
        <v>711</v>
      </c>
      <c r="C8" s="625"/>
      <c r="D8" s="625"/>
      <c r="E8" s="625"/>
      <c r="F8" s="625"/>
      <c r="G8" s="625"/>
      <c r="H8" s="625"/>
      <c r="I8" s="388"/>
      <c r="J8" s="389"/>
      <c r="K8" s="389"/>
      <c r="L8" s="389"/>
      <c r="M8" s="24"/>
      <c r="N8" s="21"/>
      <c r="O8" s="21"/>
      <c r="P8" s="21"/>
      <c r="Q8" s="21"/>
      <c r="R8" s="21"/>
      <c r="S8" s="21"/>
      <c r="T8" s="21"/>
      <c r="U8" s="21"/>
      <c r="V8" s="21"/>
      <c r="W8" s="21"/>
      <c r="X8" s="21"/>
      <c r="Y8" s="21"/>
      <c r="Z8" s="21"/>
      <c r="AA8" s="21"/>
    </row>
    <row r="9" spans="1:27" s="47" customFormat="1" ht="43.9" customHeight="1">
      <c r="B9" s="629" t="s">
        <v>1179</v>
      </c>
      <c r="C9" s="629"/>
      <c r="D9" s="629"/>
      <c r="E9" s="629"/>
      <c r="F9" s="629"/>
      <c r="G9" s="629"/>
      <c r="H9" s="629"/>
      <c r="I9" s="629"/>
      <c r="J9" s="629"/>
      <c r="K9" s="263"/>
      <c r="L9" s="263"/>
      <c r="M9" s="86"/>
    </row>
    <row r="10" spans="1:27" s="47" customFormat="1" ht="13.5" customHeight="1">
      <c r="B10" s="160"/>
      <c r="C10" s="160"/>
      <c r="D10" s="160"/>
      <c r="E10" s="160"/>
      <c r="F10" s="160"/>
      <c r="G10" s="160"/>
      <c r="H10" s="160"/>
      <c r="I10" s="160"/>
      <c r="J10" s="160"/>
      <c r="K10" s="160"/>
      <c r="L10" s="160"/>
      <c r="M10" s="86"/>
    </row>
    <row r="11" spans="1:27" ht="15.75" customHeight="1">
      <c r="B11" s="272" t="s">
        <v>712</v>
      </c>
      <c r="C11" s="273"/>
      <c r="D11" s="274"/>
      <c r="E11" s="274"/>
      <c r="F11" s="160"/>
      <c r="G11" s="160"/>
      <c r="H11" s="272" t="s">
        <v>713</v>
      </c>
      <c r="I11" s="273"/>
      <c r="J11" s="274"/>
      <c r="K11" s="274"/>
      <c r="L11" s="160"/>
      <c r="M11" s="30"/>
    </row>
    <row r="12" spans="1:27" s="84" customFormat="1" ht="3" customHeight="1">
      <c r="B12" s="271"/>
      <c r="C12" s="271"/>
      <c r="D12" s="271"/>
      <c r="E12" s="373"/>
      <c r="F12" s="271"/>
      <c r="G12" s="160"/>
      <c r="H12" s="271"/>
      <c r="I12" s="271"/>
      <c r="J12" s="271"/>
      <c r="K12" s="373"/>
      <c r="L12" s="271"/>
      <c r="M12" s="30"/>
    </row>
    <row r="13" spans="1:27" ht="15.75" customHeight="1">
      <c r="B13" s="275" t="s">
        <v>1011</v>
      </c>
      <c r="C13" s="276"/>
      <c r="D13" s="271"/>
      <c r="E13" s="373"/>
      <c r="F13" s="161"/>
      <c r="G13" s="160"/>
      <c r="H13" s="275" t="s">
        <v>1011</v>
      </c>
      <c r="I13" s="276"/>
      <c r="J13" s="271"/>
      <c r="K13" s="373"/>
      <c r="L13" s="161"/>
      <c r="M13" s="30"/>
    </row>
    <row r="14" spans="1:27" ht="6.75" customHeight="1">
      <c r="B14" s="277"/>
      <c r="C14" s="277"/>
      <c r="D14" s="271"/>
      <c r="E14" s="373"/>
      <c r="F14" s="161"/>
      <c r="G14" s="160"/>
      <c r="H14" s="277"/>
      <c r="I14" s="277"/>
      <c r="J14" s="271"/>
      <c r="K14" s="373"/>
      <c r="L14" s="161"/>
      <c r="M14" s="30"/>
    </row>
    <row r="15" spans="1:27" ht="37.5" customHeight="1">
      <c r="B15" s="277" t="s">
        <v>714</v>
      </c>
      <c r="C15" s="277"/>
      <c r="D15" s="278"/>
      <c r="E15" s="373"/>
      <c r="F15" s="279" t="str">
        <f>"Zapsáno znaků:      "&amp;LEN(D15)&amp;" z max. 150"</f>
        <v>Zapsáno znaků:      0 z max. 150</v>
      </c>
      <c r="G15" s="160"/>
      <c r="H15" s="277" t="s">
        <v>714</v>
      </c>
      <c r="I15" s="277"/>
      <c r="J15" s="278"/>
      <c r="K15" s="373"/>
      <c r="L15" s="372" t="str">
        <f>"Zapsáno znaků: "&amp;LEN(J15)&amp;" z max. 150"</f>
        <v>Zapsáno znaků: 0 z max. 150</v>
      </c>
      <c r="M15" s="30"/>
    </row>
    <row r="16" spans="1:27" ht="15.75" customHeight="1">
      <c r="B16" s="277"/>
      <c r="C16" s="277"/>
      <c r="D16" s="271"/>
      <c r="E16" s="373"/>
      <c r="F16" s="161"/>
      <c r="G16" s="160"/>
      <c r="H16" s="277"/>
      <c r="I16" s="277"/>
      <c r="J16" s="271"/>
      <c r="K16" s="373"/>
      <c r="L16" s="161"/>
      <c r="M16" s="30"/>
    </row>
    <row r="17" spans="2:13" ht="15.75" customHeight="1">
      <c r="B17" s="277" t="s">
        <v>715</v>
      </c>
      <c r="C17" s="277"/>
      <c r="D17" s="415" t="s">
        <v>1166</v>
      </c>
      <c r="E17" s="373"/>
      <c r="F17" s="161"/>
      <c r="G17" s="160"/>
      <c r="H17" s="277" t="s">
        <v>715</v>
      </c>
      <c r="I17" s="277"/>
      <c r="J17" s="280" t="s">
        <v>1166</v>
      </c>
      <c r="K17" s="373"/>
      <c r="L17" s="161"/>
      <c r="M17" s="30"/>
    </row>
    <row r="18" spans="2:13" s="84" customFormat="1" ht="9.75" customHeight="1">
      <c r="B18" s="277"/>
      <c r="C18" s="277"/>
      <c r="D18" s="161"/>
      <c r="E18" s="419"/>
      <c r="F18" s="161"/>
      <c r="G18" s="160"/>
      <c r="H18" s="277"/>
      <c r="I18" s="277"/>
      <c r="J18" s="161"/>
      <c r="K18" s="419"/>
      <c r="L18" s="161"/>
      <c r="M18" s="30"/>
    </row>
    <row r="19" spans="2:13" ht="15.75" customHeight="1">
      <c r="B19" s="275"/>
      <c r="C19" s="277"/>
      <c r="D19" s="419"/>
      <c r="E19" s="373"/>
      <c r="F19" s="277"/>
      <c r="G19" s="281"/>
      <c r="H19" s="277"/>
      <c r="I19" s="277"/>
      <c r="J19" s="419"/>
      <c r="K19" s="373"/>
      <c r="L19" s="277"/>
      <c r="M19" s="30"/>
    </row>
    <row r="20" spans="2:13" ht="15.75" customHeight="1">
      <c r="B20" s="628" t="s">
        <v>1052</v>
      </c>
      <c r="C20" s="283"/>
      <c r="D20" s="623"/>
      <c r="E20" s="373"/>
      <c r="F20" s="277"/>
      <c r="G20" s="281"/>
      <c r="H20" s="628" t="s">
        <v>1052</v>
      </c>
      <c r="I20" s="283"/>
      <c r="J20" s="623"/>
      <c r="K20" s="373"/>
      <c r="L20" s="277"/>
      <c r="M20" s="30"/>
    </row>
    <row r="21" spans="2:13" s="84" customFormat="1" ht="15.75" customHeight="1">
      <c r="B21" s="628"/>
      <c r="C21" s="283"/>
      <c r="D21" s="624"/>
      <c r="E21" s="373"/>
      <c r="F21" s="277"/>
      <c r="G21" s="281"/>
      <c r="H21" s="628"/>
      <c r="I21" s="283"/>
      <c r="J21" s="624"/>
      <c r="K21" s="373"/>
      <c r="L21" s="277"/>
      <c r="M21" s="30"/>
    </row>
    <row r="22" spans="2:13" ht="15.75" customHeight="1">
      <c r="B22" s="628"/>
      <c r="C22" s="284"/>
      <c r="D22" s="418"/>
      <c r="E22" s="373"/>
      <c r="F22" s="285"/>
      <c r="G22" s="281"/>
      <c r="H22" s="628"/>
      <c r="I22" s="284"/>
      <c r="J22" s="626"/>
      <c r="K22" s="373"/>
      <c r="L22" s="285"/>
      <c r="M22" s="30"/>
    </row>
    <row r="23" spans="2:13" ht="15.75" customHeight="1">
      <c r="B23" s="235"/>
      <c r="C23" s="235"/>
      <c r="D23" s="418"/>
      <c r="E23" s="373"/>
      <c r="F23" s="285"/>
      <c r="G23" s="281"/>
      <c r="H23" s="235"/>
      <c r="I23" s="235"/>
      <c r="J23" s="627"/>
      <c r="K23" s="373"/>
      <c r="L23" s="285"/>
      <c r="M23" s="30"/>
    </row>
    <row r="24" spans="2:13" ht="15.75" customHeight="1">
      <c r="B24" s="628" t="s">
        <v>1158</v>
      </c>
      <c r="C24" s="286"/>
      <c r="D24" s="636"/>
      <c r="E24" s="373"/>
      <c r="F24" s="631"/>
      <c r="G24" s="281"/>
      <c r="H24" s="628" t="s">
        <v>1158</v>
      </c>
      <c r="I24" s="283"/>
      <c r="J24" s="632"/>
      <c r="K24" s="373"/>
      <c r="L24" s="631"/>
      <c r="M24" s="30"/>
    </row>
    <row r="25" spans="2:13" ht="15.75" customHeight="1">
      <c r="B25" s="628"/>
      <c r="C25" s="286"/>
      <c r="D25" s="637"/>
      <c r="E25" s="373"/>
      <c r="F25" s="638"/>
      <c r="G25" s="281"/>
      <c r="H25" s="628"/>
      <c r="I25" s="235"/>
      <c r="J25" s="633"/>
      <c r="K25" s="373"/>
      <c r="L25" s="631"/>
      <c r="M25" s="30"/>
    </row>
    <row r="26" spans="2:13" ht="45.75" customHeight="1">
      <c r="B26" s="628"/>
      <c r="C26" s="235"/>
      <c r="D26" s="634"/>
      <c r="E26" s="373"/>
      <c r="F26" s="638"/>
      <c r="G26" s="281"/>
      <c r="H26" s="628"/>
      <c r="I26" s="235"/>
      <c r="J26" s="634"/>
      <c r="K26" s="373"/>
      <c r="L26" s="631"/>
      <c r="M26" s="30"/>
    </row>
    <row r="27" spans="2:13" ht="15.75" customHeight="1">
      <c r="B27" s="277"/>
      <c r="C27" s="277"/>
      <c r="D27" s="418"/>
      <c r="E27" s="373"/>
      <c r="F27" s="277"/>
      <c r="G27" s="281"/>
      <c r="H27" s="277"/>
      <c r="I27" s="277"/>
      <c r="J27" s="418"/>
      <c r="K27" s="373"/>
      <c r="L27" s="277"/>
      <c r="M27" s="30"/>
    </row>
    <row r="28" spans="2:13" ht="62.25" customHeight="1">
      <c r="B28" s="417" t="s">
        <v>1173</v>
      </c>
      <c r="C28" s="283"/>
      <c r="D28" s="278"/>
      <c r="E28" s="373"/>
      <c r="F28" s="279" t="str">
        <f>"Zapsáno znaků:      "&amp;LEN(D28)&amp;" z max. 150"</f>
        <v>Zapsáno znaků:      0 z max. 150</v>
      </c>
      <c r="G28" s="281"/>
      <c r="H28" s="474" t="s">
        <v>1173</v>
      </c>
      <c r="I28" s="283"/>
      <c r="J28" s="278"/>
      <c r="K28" s="373"/>
      <c r="L28" s="372" t="str">
        <f>"Zapsáno znaků: "&amp;LEN(J28)&amp;" z max. 150"</f>
        <v>Zapsáno znaků: 0 z max. 150</v>
      </c>
      <c r="M28" s="30"/>
    </row>
    <row r="29" spans="2:13" ht="15.75" customHeight="1">
      <c r="B29" s="235"/>
      <c r="C29" s="235"/>
      <c r="D29" s="212"/>
      <c r="E29" s="373"/>
      <c r="F29" s="235"/>
      <c r="G29" s="635"/>
      <c r="H29" s="235"/>
      <c r="I29" s="235"/>
      <c r="J29" s="287"/>
      <c r="K29" s="373"/>
      <c r="L29" s="371"/>
      <c r="M29" s="36"/>
    </row>
    <row r="30" spans="2:13" ht="67.5" customHeight="1">
      <c r="B30" s="283" t="s">
        <v>786</v>
      </c>
      <c r="C30" s="283"/>
      <c r="D30" s="278"/>
      <c r="E30" s="373"/>
      <c r="F30" s="279" t="str">
        <f>"Zapsáno znaků:      "&amp;LEN(D30)&amp;" z max. 150"</f>
        <v>Zapsáno znaků:      0 z max. 150</v>
      </c>
      <c r="G30" s="635"/>
      <c r="H30" s="283" t="s">
        <v>786</v>
      </c>
      <c r="I30" s="283"/>
      <c r="J30" s="278"/>
      <c r="K30" s="373"/>
      <c r="L30" s="372" t="str">
        <f>"Zapsáno znaků: "&amp;LEN(J30)&amp;" z max. 150"</f>
        <v>Zapsáno znaků: 0 z max. 150</v>
      </c>
      <c r="M30" s="36"/>
    </row>
    <row r="31" spans="2:13" ht="15.75" customHeight="1">
      <c r="B31" s="235"/>
      <c r="C31" s="235"/>
      <c r="D31" s="212"/>
      <c r="E31" s="212"/>
      <c r="F31" s="235"/>
      <c r="G31" s="288"/>
      <c r="H31" s="235"/>
      <c r="I31" s="235"/>
      <c r="J31" s="235"/>
      <c r="K31" s="371"/>
      <c r="L31" s="235"/>
      <c r="M31" s="36"/>
    </row>
    <row r="32" spans="2:13" ht="62.45" customHeight="1">
      <c r="B32" s="277" t="s">
        <v>1159</v>
      </c>
      <c r="C32" s="277"/>
      <c r="D32" s="415"/>
      <c r="E32" s="473"/>
      <c r="F32" s="473"/>
      <c r="G32" s="265"/>
      <c r="H32" s="277" t="s">
        <v>1159</v>
      </c>
      <c r="I32" s="277"/>
      <c r="J32" s="278"/>
      <c r="K32" s="473"/>
      <c r="L32" s="473"/>
    </row>
    <row r="33" spans="2:15" ht="10.5" customHeight="1">
      <c r="B33" s="473"/>
      <c r="C33" s="473"/>
      <c r="D33" s="473"/>
      <c r="E33" s="473"/>
      <c r="F33" s="473"/>
      <c r="G33" s="265"/>
      <c r="H33" s="473"/>
      <c r="I33" s="473"/>
      <c r="J33" s="473"/>
      <c r="K33" s="473"/>
      <c r="L33" s="473"/>
    </row>
    <row r="34" spans="2:15" ht="15.75" customHeight="1">
      <c r="B34" s="256"/>
      <c r="C34" s="256"/>
      <c r="D34" s="256"/>
      <c r="E34" s="256"/>
      <c r="F34" s="256"/>
      <c r="G34" s="265"/>
      <c r="H34" s="256"/>
      <c r="I34" s="256"/>
      <c r="J34" s="256"/>
      <c r="K34" s="256"/>
      <c r="L34" s="256"/>
    </row>
    <row r="35" spans="2:15" ht="15.75" customHeight="1">
      <c r="B35" s="547"/>
      <c r="C35" s="547"/>
      <c r="D35" s="547"/>
      <c r="E35" s="547"/>
      <c r="F35" s="547"/>
      <c r="G35" s="547"/>
      <c r="H35" s="547"/>
      <c r="I35" s="547"/>
      <c r="J35" s="612" t="str">
        <f>Pokyny!E46</f>
        <v xml:space="preserve"> Verze 2: leden 2021.</v>
      </c>
      <c r="K35" s="612"/>
      <c r="L35" s="612"/>
      <c r="M35" s="87"/>
      <c r="N35" s="87"/>
      <c r="O35" s="87"/>
    </row>
    <row r="36" spans="2:15" ht="15.75" customHeight="1">
      <c r="B36" s="256"/>
      <c r="C36" s="256"/>
      <c r="D36" s="256"/>
      <c r="E36" s="256"/>
      <c r="F36" s="256"/>
      <c r="G36" s="265"/>
      <c r="H36" s="256"/>
      <c r="I36" s="256"/>
      <c r="J36" s="256"/>
      <c r="K36" s="256"/>
      <c r="L36" s="256"/>
    </row>
    <row r="37" spans="2:15" ht="15.75" customHeight="1">
      <c r="B37" s="80"/>
      <c r="C37" s="80"/>
      <c r="D37" s="80"/>
      <c r="E37" s="80"/>
      <c r="F37" s="80"/>
      <c r="G37" s="88"/>
      <c r="H37" s="80"/>
      <c r="I37" s="80"/>
      <c r="J37" s="80"/>
      <c r="K37" s="80"/>
      <c r="L37" s="80"/>
    </row>
    <row r="38" spans="2:15" ht="15.75" customHeight="1"/>
    <row r="39" spans="2:15" ht="15.75" customHeight="1"/>
    <row r="40" spans="2:15" ht="15.75" customHeight="1"/>
    <row r="41" spans="2:15" ht="15.75" customHeight="1">
      <c r="J41" s="630" t="s">
        <v>785</v>
      </c>
      <c r="K41" s="630"/>
      <c r="L41" s="630"/>
    </row>
    <row r="42" spans="2:15" ht="15.75" customHeight="1"/>
    <row r="43" spans="2:15" ht="15.75" customHeight="1"/>
    <row r="44" spans="2:15" ht="15.75" customHeight="1"/>
    <row r="45" spans="2:15" ht="15.75" customHeight="1"/>
    <row r="46" spans="2:15" ht="15.75" customHeight="1"/>
    <row r="47" spans="2:15" ht="15.75" customHeight="1"/>
    <row r="48" spans="2: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sheetProtection algorithmName="SHA-512" hashValue="vwZF2Ftcku1q9yFGY1PCjmBw82SEZGBmUcWL5BoNzuxeiom+QptwvzWj5pgmQsF7dhZhJ+8jLN+0lwo+R1pj8g==" saltValue="/dudphQEETipa2PcMT3DGg==" spinCount="100000" sheet="1" selectLockedCells="1"/>
  <customSheetViews>
    <customSheetView guid="{258BA2CE-0D4B-4685-9512-B6E91D85BFDC}" fitToPage="1">
      <pageMargins left="0.7" right="0.7" top="0.78740157499999996" bottom="0.78740157499999996" header="0" footer="0"/>
      <pageSetup paperSize="9" fitToHeight="0" orientation="landscape"/>
    </customSheetView>
  </customSheetViews>
  <mergeCells count="18">
    <mergeCell ref="B24:B26"/>
    <mergeCell ref="H24:H26"/>
    <mergeCell ref="J41:L41"/>
    <mergeCell ref="L24:L26"/>
    <mergeCell ref="J24:J26"/>
    <mergeCell ref="G29:G30"/>
    <mergeCell ref="D24:D26"/>
    <mergeCell ref="F24:F26"/>
    <mergeCell ref="J35:L35"/>
    <mergeCell ref="B3:J3"/>
    <mergeCell ref="J20:J21"/>
    <mergeCell ref="B6:L6"/>
    <mergeCell ref="B8:H8"/>
    <mergeCell ref="J22:J23"/>
    <mergeCell ref="B20:B22"/>
    <mergeCell ref="H20:H22"/>
    <mergeCell ref="B9:J9"/>
    <mergeCell ref="D20:D21"/>
  </mergeCells>
  <conditionalFormatting sqref="B32:F33">
    <cfRule type="expression" dxfId="64" priority="3">
      <formula>$D$17&lt;&gt;"O - ostatní výsledky"</formula>
    </cfRule>
  </conditionalFormatting>
  <conditionalFormatting sqref="H32:L33">
    <cfRule type="expression" dxfId="63" priority="1">
      <formula>$J$17&lt;&gt;"O - ostatní výsledky"</formula>
    </cfRule>
  </conditionalFormatting>
  <dataValidations count="6">
    <dataValidation type="textLength" operator="lessThanOrEqual" allowBlank="1" showInputMessage="1" showErrorMessage="1" errorTitle="Překročení počtu znaků" error="Překročili jste maximální možný počet znaků. Pro pokračování prosím název zkraťte." prompt="Zadejte název výsledku o maximální délce 150 znaků." sqref="J15:K15 D15:E15" xr:uid="{464951BB-125E-488A-A9FD-3407199504A6}">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Nezapomeňte uvést procentuální podíl." sqref="J28:K28 K24:K26 D28:E28 E30 K30" xr:uid="{586FCE6F-B390-4025-900D-AF0B30A0815C}">
      <formula1>150</formula1>
    </dataValidation>
    <dataValidation type="textLength" operator="greaterThanOrEqual" allowBlank="1" showInputMessage="1" showErrorMessage="1" errorTitle="Překročení počtu znaků" error="Překročili jste povolený počet znaků. Pro pokračování je potřeba text zkrátit." prompt="Vložte popisek o maximální délce 150 znaků." sqref="E24:E26" xr:uid="{93159932-7C20-44B1-A0F7-BEBEFCCEBD92}">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 sqref="D30 J30" xr:uid="{9E8BFC42-87AC-4582-B0FD-C690DF64569F}">
      <formula1>150</formula1>
    </dataValidation>
    <dataValidation type="decimal" allowBlank="1" showInputMessage="1" showErrorMessage="1" error="Procentuální podíl se musí pohybovat mezi 1 a 100 %." sqref="D20:D21" xr:uid="{C869566C-082A-41D4-8357-6F151862CF39}">
      <formula1>0.01</formula1>
      <formula2>1</formula2>
    </dataValidation>
    <dataValidation allowBlank="1" showInputMessage="1" showErrorMessage="1" error="Procentuální podíl se musí pohybovat mezi 1 a 100 %." sqref="J20:J21" xr:uid="{549B6B87-58E6-45C0-BD62-345CE31418B0}"/>
  </dataValidations>
  <hyperlinks>
    <hyperlink ref="B13" r:id="rId1" xr:uid="{BD9AB63D-6994-47EC-B967-6EA799407F68}"/>
    <hyperlink ref="H13" r:id="rId2" xr:uid="{A8E8E0EB-A8B6-4110-A1DA-F40BDC26CF61}"/>
  </hyperlinks>
  <pageMargins left="0.7" right="0.7" top="0.78740157499999996" bottom="0.78740157499999996" header="0" footer="0"/>
  <pageSetup paperSize="9" fitToHeight="0" orientation="landscape" r:id="rId3"/>
  <drawing r:id="rId4"/>
  <extLst>
    <ext xmlns:x14="http://schemas.microsoft.com/office/spreadsheetml/2009/9/main" uri="{CCE6A557-97BC-4b89-ADB6-D9C93CAAB3DF}">
      <x14:dataValidations xmlns:xm="http://schemas.microsoft.com/office/excel/2006/main" count="2">
        <x14:dataValidation type="list" allowBlank="1" xr:uid="{00000000-0002-0000-0400-000000000000}">
          <x14:formula1>
            <xm:f>číselníky!$H$3:$H$13</xm:f>
          </x14:formula1>
          <xm:sqref>K17:K18 E17:E18</xm:sqref>
        </x14:dataValidation>
        <x14:dataValidation type="list" allowBlank="1" showErrorMessage="1" errorTitle="Neplatná hodnota" error="Vyberte prosím některou z možností rozevíracího seznamu." xr:uid="{4E73B089-FD6D-4980-9765-B9B670949EC4}">
          <x14:formula1>
            <xm:f>číselníky!$AI$11:$AI$25</xm:f>
          </x14:formula1>
          <xm:sqref>J17 D17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84" customWidth="1"/>
    <col min="2" max="2" width="51.42578125" customWidth="1"/>
    <col min="3" max="3" width="2.85546875" style="84" customWidth="1"/>
    <col min="4" max="4" width="22.5703125" customWidth="1"/>
    <col min="5" max="7" width="21.5703125" customWidth="1"/>
    <col min="8" max="8" width="23.5703125" customWidth="1"/>
    <col min="9" max="9" width="26" customWidth="1"/>
    <col min="10" max="10" width="8.7109375" customWidth="1"/>
    <col min="11" max="11" width="14.28515625" hidden="1" customWidth="1"/>
  </cols>
  <sheetData>
    <row r="1" spans="1:11" s="84" customFormat="1" ht="15" customHeight="1">
      <c r="A1" s="150"/>
      <c r="B1" s="256"/>
      <c r="C1" s="256"/>
      <c r="D1" s="256"/>
      <c r="E1" s="256"/>
      <c r="F1" s="256"/>
      <c r="G1" s="256"/>
      <c r="H1" s="256"/>
      <c r="I1" s="256"/>
      <c r="J1" s="256"/>
      <c r="K1" s="256"/>
    </row>
    <row r="2" spans="1:11" s="84" customFormat="1" ht="24" customHeight="1">
      <c r="B2" s="256"/>
      <c r="C2" s="256"/>
      <c r="D2" s="256"/>
      <c r="E2" s="256"/>
      <c r="F2" s="256"/>
      <c r="G2" s="256"/>
      <c r="H2" s="256"/>
      <c r="I2" s="256"/>
      <c r="J2" s="256"/>
      <c r="K2" s="256"/>
    </row>
    <row r="3" spans="1:11" s="84" customFormat="1" ht="18" customHeight="1">
      <c r="B3" s="680" t="s">
        <v>762</v>
      </c>
      <c r="C3" s="680"/>
      <c r="D3" s="680"/>
      <c r="E3" s="680"/>
      <c r="F3" s="680"/>
      <c r="G3" s="680"/>
      <c r="H3" s="501"/>
      <c r="I3" s="501"/>
      <c r="J3" s="501"/>
      <c r="K3" s="256"/>
    </row>
    <row r="4" spans="1:11" ht="15.75" customHeight="1">
      <c r="B4" s="502"/>
      <c r="C4" s="502"/>
      <c r="D4" s="209"/>
      <c r="E4" s="209"/>
      <c r="F4" s="209"/>
      <c r="G4" s="209"/>
      <c r="H4" s="209"/>
      <c r="I4" s="209"/>
      <c r="J4" s="209"/>
      <c r="K4" s="209"/>
    </row>
    <row r="5" spans="1:11" ht="15.75" customHeight="1">
      <c r="B5" s="152"/>
      <c r="C5" s="152"/>
      <c r="D5" s="209"/>
      <c r="E5" s="209"/>
      <c r="F5" s="209"/>
      <c r="G5" s="209"/>
      <c r="H5" s="209"/>
      <c r="I5" s="209"/>
      <c r="J5" s="209"/>
      <c r="K5" s="209"/>
    </row>
    <row r="6" spans="1:11" s="84" customFormat="1" ht="24.6" customHeight="1">
      <c r="B6" s="572" t="s">
        <v>788</v>
      </c>
      <c r="C6" s="573"/>
      <c r="D6" s="573"/>
      <c r="E6" s="573"/>
      <c r="F6" s="573"/>
      <c r="G6" s="573"/>
      <c r="H6" s="573"/>
      <c r="I6" s="573"/>
      <c r="J6" s="573"/>
      <c r="K6" s="479"/>
    </row>
    <row r="7" spans="1:11" s="84" customFormat="1" ht="15.75" customHeight="1">
      <c r="B7" s="152"/>
      <c r="C7" s="152"/>
      <c r="D7" s="153"/>
      <c r="E7" s="153"/>
      <c r="F7" s="153"/>
      <c r="G7" s="153"/>
      <c r="H7" s="153"/>
      <c r="I7" s="153"/>
      <c r="J7" s="153"/>
      <c r="K7" s="153"/>
    </row>
    <row r="8" spans="1:11" s="84" customFormat="1" ht="15.75" customHeight="1">
      <c r="B8" s="154" t="s">
        <v>767</v>
      </c>
      <c r="C8" s="152"/>
      <c r="D8" s="677" t="str">
        <f>IF('Hlavní uchazeč'!D15="","Chybí doplnit obchodní jméno na listu Hlavní uchazeč",číselníky!Y9)</f>
        <v>Chybí doplnit obchodní jméno na listu Hlavní uchazeč</v>
      </c>
      <c r="E8" s="677"/>
      <c r="F8" s="677"/>
      <c r="G8" s="155"/>
      <c r="H8" s="156"/>
      <c r="I8" s="156"/>
      <c r="J8" s="156"/>
      <c r="K8" s="156"/>
    </row>
    <row r="9" spans="1:11" s="84" customFormat="1" ht="15.75" customHeight="1">
      <c r="B9" s="152"/>
      <c r="C9" s="152"/>
      <c r="D9" s="157"/>
      <c r="E9" s="156"/>
      <c r="F9" s="156"/>
      <c r="G9" s="156"/>
      <c r="H9" s="156"/>
      <c r="I9" s="156"/>
      <c r="J9" s="156"/>
      <c r="K9" s="156"/>
    </row>
    <row r="10" spans="1:11" ht="16.149999999999999" customHeight="1">
      <c r="B10" s="158" t="s">
        <v>1002</v>
      </c>
      <c r="C10" s="159"/>
      <c r="D10" s="157"/>
      <c r="E10" s="157"/>
      <c r="F10" s="681"/>
      <c r="G10" s="682"/>
      <c r="H10" s="682"/>
      <c r="I10" s="160"/>
      <c r="J10" s="160"/>
      <c r="K10" s="160"/>
    </row>
    <row r="11" spans="1:11" ht="11.45" customHeight="1">
      <c r="B11" s="161"/>
      <c r="C11" s="161"/>
      <c r="D11" s="162"/>
      <c r="E11" s="161"/>
      <c r="F11" s="161"/>
      <c r="G11" s="161"/>
      <c r="H11" s="161"/>
      <c r="I11" s="161"/>
      <c r="J11" s="161"/>
      <c r="K11" s="161"/>
    </row>
    <row r="12" spans="1:11" s="84" customFormat="1" ht="15.6" customHeight="1">
      <c r="B12" s="163" t="s">
        <v>224</v>
      </c>
      <c r="C12" s="161"/>
      <c r="D12" s="688" t="str">
        <f>IF('Hlavní uchazeč'!D19="Vyberte možnost:","Chybí doplnit",číselníky!X14)</f>
        <v>Chybí doplnit</v>
      </c>
      <c r="E12" s="688"/>
      <c r="F12" s="161"/>
      <c r="G12" s="161"/>
      <c r="H12" s="161"/>
      <c r="I12" s="161"/>
      <c r="J12" s="161"/>
      <c r="K12" s="161"/>
    </row>
    <row r="13" spans="1:11" s="84" customFormat="1" ht="15.6" customHeight="1">
      <c r="B13" s="163"/>
      <c r="C13" s="161"/>
      <c r="D13" s="163"/>
      <c r="E13" s="162"/>
      <c r="F13" s="161"/>
      <c r="G13" s="161"/>
      <c r="H13" s="161"/>
      <c r="I13" s="161"/>
      <c r="J13" s="161"/>
      <c r="K13" s="161"/>
    </row>
    <row r="14" spans="1:11" s="84" customFormat="1" ht="15.6" customHeight="1">
      <c r="B14" s="683" t="s">
        <v>1012</v>
      </c>
      <c r="C14" s="161"/>
      <c r="D14" s="684"/>
      <c r="E14" s="686" t="str">
        <f>IF(D14="","     Nevyplněno","")</f>
        <v xml:space="preserve">     Nevyplněno</v>
      </c>
      <c r="F14" s="687"/>
      <c r="G14" s="161"/>
      <c r="H14" s="161"/>
      <c r="I14" s="161"/>
      <c r="J14" s="161"/>
      <c r="K14" s="161"/>
    </row>
    <row r="15" spans="1:11" s="84" customFormat="1" ht="15.6" customHeight="1">
      <c r="B15" s="683"/>
      <c r="C15" s="161"/>
      <c r="D15" s="685"/>
      <c r="E15" s="686"/>
      <c r="F15" s="687"/>
      <c r="G15" s="161"/>
      <c r="H15" s="161"/>
      <c r="I15" s="161"/>
      <c r="J15" s="161"/>
      <c r="K15" s="161"/>
    </row>
    <row r="16" spans="1:11" s="84" customFormat="1" ht="10.9" customHeight="1">
      <c r="B16" s="487"/>
      <c r="C16" s="161"/>
      <c r="D16" s="487"/>
      <c r="E16" s="164"/>
      <c r="F16" s="161"/>
      <c r="G16" s="161"/>
      <c r="H16" s="161"/>
      <c r="I16" s="161"/>
      <c r="J16" s="161"/>
      <c r="K16" s="161"/>
    </row>
    <row r="17" spans="2:11" s="84" customFormat="1" ht="43.15" customHeight="1">
      <c r="B17" s="678" t="s">
        <v>1151</v>
      </c>
      <c r="C17" s="678"/>
      <c r="D17" s="678"/>
      <c r="E17" s="678"/>
      <c r="F17" s="678"/>
      <c r="G17" s="678"/>
      <c r="H17" s="678"/>
      <c r="I17" s="471"/>
      <c r="J17" s="471"/>
      <c r="K17" s="471"/>
    </row>
    <row r="18" spans="2:11" s="84" customFormat="1" ht="55.15" customHeight="1">
      <c r="B18" s="694" t="s">
        <v>1152</v>
      </c>
      <c r="C18" s="694"/>
      <c r="D18" s="694"/>
      <c r="E18" s="694"/>
      <c r="F18" s="694"/>
      <c r="G18" s="694"/>
      <c r="H18" s="694"/>
      <c r="I18" s="694"/>
      <c r="J18" s="694"/>
      <c r="K18" s="694"/>
    </row>
    <row r="19" spans="2:11" s="47" customFormat="1" ht="3" customHeight="1">
      <c r="B19" s="166"/>
      <c r="C19" s="166"/>
      <c r="D19" s="166"/>
      <c r="E19" s="166"/>
      <c r="F19" s="166"/>
      <c r="G19" s="166"/>
      <c r="H19" s="166"/>
      <c r="I19" s="166"/>
      <c r="J19" s="166"/>
      <c r="K19" s="166"/>
    </row>
    <row r="20" spans="2:11" s="84" customFormat="1" ht="19.899999999999999" customHeight="1">
      <c r="B20" s="161"/>
      <c r="C20" s="161"/>
      <c r="D20" s="487"/>
      <c r="E20" s="161"/>
      <c r="F20" s="161"/>
      <c r="G20" s="161"/>
      <c r="H20" s="161"/>
      <c r="I20" s="161"/>
      <c r="J20" s="161"/>
      <c r="K20" s="161"/>
    </row>
    <row r="21" spans="2:11" ht="71.45" customHeight="1">
      <c r="B21" s="472" t="s">
        <v>1201</v>
      </c>
      <c r="C21" s="161"/>
      <c r="D21" s="168" t="s">
        <v>1001</v>
      </c>
      <c r="E21" s="169" t="s">
        <v>764</v>
      </c>
      <c r="F21" s="170" t="s">
        <v>716</v>
      </c>
      <c r="G21" s="171" t="s">
        <v>765</v>
      </c>
      <c r="H21" s="172" t="s">
        <v>717</v>
      </c>
      <c r="I21" s="161"/>
      <c r="J21" s="161"/>
      <c r="K21" s="161"/>
    </row>
    <row r="22" spans="2:11" ht="30.75" customHeight="1">
      <c r="B22" s="161"/>
      <c r="C22" s="161"/>
      <c r="D22" s="173" t="s">
        <v>718</v>
      </c>
      <c r="E22" s="174">
        <v>0.7</v>
      </c>
      <c r="F22" s="174">
        <v>0.45</v>
      </c>
      <c r="G22" s="174">
        <v>0.8</v>
      </c>
      <c r="H22" s="175">
        <v>0.6</v>
      </c>
      <c r="I22" s="161"/>
      <c r="J22" s="161"/>
      <c r="K22" s="161"/>
    </row>
    <row r="23" spans="2:11" ht="30.75" customHeight="1">
      <c r="B23" s="161"/>
      <c r="C23" s="161"/>
      <c r="D23" s="173" t="s">
        <v>719</v>
      </c>
      <c r="E23" s="176">
        <v>0.6</v>
      </c>
      <c r="F23" s="176">
        <v>0.35</v>
      </c>
      <c r="G23" s="176">
        <v>0.75</v>
      </c>
      <c r="H23" s="177">
        <v>0.5</v>
      </c>
      <c r="I23" s="161"/>
      <c r="J23" s="161"/>
      <c r="K23" s="161"/>
    </row>
    <row r="24" spans="2:11" ht="30.75" customHeight="1">
      <c r="B24" s="161"/>
      <c r="C24" s="161"/>
      <c r="D24" s="178" t="s">
        <v>720</v>
      </c>
      <c r="E24" s="174">
        <v>0.5</v>
      </c>
      <c r="F24" s="174">
        <v>0.25</v>
      </c>
      <c r="G24" s="174">
        <v>0.65</v>
      </c>
      <c r="H24" s="175">
        <v>0.4</v>
      </c>
      <c r="I24" s="161"/>
      <c r="J24" s="161"/>
      <c r="K24" s="161"/>
    </row>
    <row r="25" spans="2:11" ht="30.75" customHeight="1">
      <c r="B25" s="161"/>
      <c r="C25" s="161"/>
      <c r="D25" s="179" t="s">
        <v>721</v>
      </c>
      <c r="E25" s="180">
        <v>1</v>
      </c>
      <c r="F25" s="180">
        <v>1</v>
      </c>
      <c r="G25" s="180">
        <v>1</v>
      </c>
      <c r="H25" s="181">
        <v>1</v>
      </c>
      <c r="I25" s="161"/>
      <c r="J25" s="161"/>
      <c r="K25" s="161"/>
    </row>
    <row r="26" spans="2:11" s="84" customFormat="1" ht="13.15" customHeight="1">
      <c r="B26" s="161"/>
      <c r="C26" s="161"/>
      <c r="D26" s="182"/>
      <c r="E26" s="183"/>
      <c r="F26" s="183"/>
      <c r="G26" s="183"/>
      <c r="H26" s="183"/>
      <c r="I26" s="161"/>
      <c r="J26" s="161"/>
      <c r="K26" s="161"/>
    </row>
    <row r="27" spans="2:11" ht="31.15" customHeight="1">
      <c r="B27" s="184"/>
      <c r="C27" s="161"/>
      <c r="D27" s="185" t="s">
        <v>768</v>
      </c>
      <c r="E27" s="186">
        <f>IF(FP_HÚ="Chybí doplnit",0,IF($D$14="ANO",číselníky!X4,číselníky!X6))</f>
        <v>0</v>
      </c>
      <c r="F27" s="187">
        <f>IF($D$12="Chybí doplnit",0,IF($D$14="ANO",číselníky!Y4,číselníky!Y6))</f>
        <v>0</v>
      </c>
      <c r="G27" s="679" t="s">
        <v>771</v>
      </c>
      <c r="H27" s="679"/>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s="84" customFormat="1" ht="15.75" customHeight="1">
      <c r="B30" s="696" t="s">
        <v>1195</v>
      </c>
      <c r="C30" s="697"/>
      <c r="D30" s="698"/>
      <c r="E30" s="153"/>
      <c r="F30" s="153"/>
      <c r="G30" s="153"/>
      <c r="H30" s="153"/>
      <c r="I30" s="153"/>
      <c r="J30" s="153"/>
      <c r="K30" s="153"/>
    </row>
    <row r="31" spans="2:11" s="84" customFormat="1" ht="9" customHeight="1">
      <c r="B31" s="192"/>
      <c r="C31" s="193"/>
      <c r="D31" s="161"/>
      <c r="E31" s="161"/>
      <c r="F31" s="161"/>
      <c r="G31" s="161"/>
      <c r="H31" s="161"/>
      <c r="I31" s="161"/>
      <c r="J31" s="161"/>
      <c r="K31" s="161"/>
    </row>
    <row r="32" spans="2:11" s="84" customFormat="1" ht="31.15" customHeight="1">
      <c r="B32" s="380" t="s">
        <v>1000</v>
      </c>
      <c r="C32" s="161"/>
      <c r="D32" s="185" t="s">
        <v>763</v>
      </c>
      <c r="E32" s="194">
        <v>0.85</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s="84" customFormat="1" ht="15.6" customHeight="1">
      <c r="B35" s="158" t="s">
        <v>790</v>
      </c>
      <c r="C35" s="191"/>
      <c r="D35" s="153"/>
      <c r="E35" s="153"/>
      <c r="F35" s="153"/>
      <c r="G35" s="153"/>
      <c r="H35" s="153"/>
      <c r="I35" s="153"/>
      <c r="J35" s="153"/>
      <c r="K35" s="153"/>
    </row>
    <row r="36" spans="2:11" s="84" customFormat="1" ht="6" customHeight="1">
      <c r="B36" s="192"/>
      <c r="C36" s="193"/>
      <c r="D36" s="161"/>
      <c r="E36" s="161"/>
      <c r="F36" s="161"/>
      <c r="G36" s="161"/>
      <c r="H36" s="161"/>
      <c r="I36" s="161"/>
      <c r="J36" s="161"/>
      <c r="K36" s="161"/>
    </row>
    <row r="37" spans="2:11" ht="60.6" customHeight="1">
      <c r="B37" s="678" t="s">
        <v>1153</v>
      </c>
      <c r="C37" s="678"/>
      <c r="D37" s="678"/>
      <c r="E37" s="678"/>
      <c r="F37" s="678"/>
      <c r="G37" s="678"/>
      <c r="H37" s="165"/>
      <c r="I37" s="197"/>
      <c r="J37" s="197"/>
      <c r="K37" s="197"/>
    </row>
    <row r="38" spans="2:11" ht="15.75" customHeight="1">
      <c r="B38" s="161"/>
      <c r="C38" s="161"/>
      <c r="D38" s="161"/>
      <c r="E38" s="189"/>
      <c r="F38" s="189"/>
      <c r="G38" s="189"/>
      <c r="H38" s="161"/>
      <c r="I38" s="161"/>
      <c r="J38" s="161"/>
      <c r="K38" s="161"/>
    </row>
    <row r="39" spans="2:11" s="435" customFormat="1" ht="15.75" customHeight="1">
      <c r="B39" s="657" t="s">
        <v>722</v>
      </c>
      <c r="C39" s="658"/>
      <c r="D39" s="434" t="s">
        <v>723</v>
      </c>
      <c r="E39" s="434" t="s">
        <v>772</v>
      </c>
      <c r="F39" s="434" t="s">
        <v>773</v>
      </c>
      <c r="G39" s="434" t="s">
        <v>774</v>
      </c>
      <c r="H39" s="439"/>
      <c r="I39" s="439"/>
      <c r="J39" s="439"/>
      <c r="K39" s="439"/>
    </row>
    <row r="40" spans="2:11" s="84" customFormat="1" ht="21" customHeight="1">
      <c r="B40" s="671" t="s">
        <v>766</v>
      </c>
      <c r="C40" s="672"/>
      <c r="D40" s="198" t="s">
        <v>724</v>
      </c>
      <c r="E40" s="199"/>
      <c r="F40" s="199"/>
      <c r="G40" s="444"/>
      <c r="H40" s="161"/>
      <c r="I40" s="161"/>
      <c r="J40" s="161"/>
      <c r="K40" s="161"/>
    </row>
    <row r="41" spans="2:11" s="84" customFormat="1" ht="21.6" customHeight="1">
      <c r="B41" s="673" t="s">
        <v>998</v>
      </c>
      <c r="C41" s="674"/>
      <c r="D41" s="224" t="s">
        <v>724</v>
      </c>
      <c r="E41" s="445">
        <f t="shared" ref="E41:G41" si="0">1-E40</f>
        <v>1</v>
      </c>
      <c r="F41" s="445">
        <f t="shared" si="0"/>
        <v>1</v>
      </c>
      <c r="G41" s="446">
        <f t="shared" si="0"/>
        <v>1</v>
      </c>
      <c r="H41" s="200"/>
      <c r="I41" s="161"/>
      <c r="J41" s="161"/>
      <c r="K41" s="161"/>
    </row>
    <row r="42" spans="2:11" s="84" customFormat="1" ht="18.600000000000001" customHeight="1">
      <c r="B42" s="161"/>
      <c r="C42" s="161"/>
      <c r="D42" s="161"/>
      <c r="E42" s="189"/>
      <c r="F42" s="189"/>
      <c r="G42" s="189"/>
      <c r="H42" s="201"/>
      <c r="I42" s="161"/>
      <c r="J42" s="161"/>
      <c r="K42" s="161"/>
    </row>
    <row r="43" spans="2:11" s="84" customFormat="1" ht="15.75" customHeight="1">
      <c r="B43" s="692" t="s">
        <v>722</v>
      </c>
      <c r="C43" s="693"/>
      <c r="D43" s="222" t="s">
        <v>723</v>
      </c>
      <c r="E43" s="222" t="s">
        <v>772</v>
      </c>
      <c r="F43" s="222" t="s">
        <v>773</v>
      </c>
      <c r="G43" s="222" t="s">
        <v>775</v>
      </c>
      <c r="H43" s="201"/>
      <c r="I43" s="161"/>
      <c r="J43" s="161"/>
      <c r="K43" s="161"/>
    </row>
    <row r="44" spans="2:11" s="84" customFormat="1" ht="21" customHeight="1">
      <c r="B44" s="690" t="s">
        <v>778</v>
      </c>
      <c r="C44" s="691"/>
      <c r="D44" s="202" t="s">
        <v>730</v>
      </c>
      <c r="E44" s="498">
        <f>E$40*E$66</f>
        <v>0</v>
      </c>
      <c r="F44" s="498">
        <f>F$40*F$66</f>
        <v>0</v>
      </c>
      <c r="G44" s="498">
        <f>G$40*G$66</f>
        <v>0</v>
      </c>
      <c r="H44" s="200"/>
      <c r="I44" s="161"/>
      <c r="J44" s="161"/>
      <c r="K44" s="161"/>
    </row>
    <row r="45" spans="2:11" s="84" customFormat="1" ht="21" customHeight="1">
      <c r="B45" s="673" t="s">
        <v>779</v>
      </c>
      <c r="C45" s="674"/>
      <c r="D45" s="442" t="s">
        <v>730</v>
      </c>
      <c r="E45" s="443">
        <f>E$41*E$66</f>
        <v>0</v>
      </c>
      <c r="F45" s="443">
        <f>F$41*F$66</f>
        <v>0</v>
      </c>
      <c r="G45" s="443">
        <f>G$41*G$66</f>
        <v>0</v>
      </c>
      <c r="H45" s="200"/>
      <c r="I45" s="161"/>
      <c r="J45" s="161"/>
      <c r="K45" s="161"/>
    </row>
    <row r="46" spans="2:11" s="84" customFormat="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158" t="s">
        <v>728</v>
      </c>
      <c r="C48" s="210"/>
      <c r="D48" s="440" t="s">
        <v>26</v>
      </c>
      <c r="E48" s="211" t="str">
        <f>IF(D48="Vyberte možnost:","     Nevyplněno","")</f>
        <v xml:space="preserve">     Nevyplněno</v>
      </c>
      <c r="F48" s="153"/>
      <c r="G48" s="153"/>
      <c r="H48" s="153"/>
      <c r="I48" s="153"/>
      <c r="J48" s="153"/>
      <c r="K48" s="153"/>
    </row>
    <row r="49" spans="1:11" s="84" customFormat="1" ht="4.9000000000000004" customHeight="1">
      <c r="B49" s="193"/>
      <c r="C49" s="193"/>
      <c r="D49" s="212"/>
      <c r="E49" s="161"/>
      <c r="F49" s="161"/>
      <c r="G49" s="161"/>
      <c r="H49" s="161"/>
      <c r="I49" s="161"/>
      <c r="J49" s="161"/>
      <c r="K49" s="161"/>
    </row>
    <row r="50" spans="1:11" s="84" customFormat="1" ht="17.25" customHeight="1">
      <c r="B50" s="695" t="s">
        <v>1080</v>
      </c>
      <c r="C50" s="695"/>
      <c r="D50" s="695"/>
      <c r="E50" s="695"/>
      <c r="F50" s="695"/>
      <c r="G50" s="695"/>
      <c r="H50" s="695"/>
      <c r="I50" s="161"/>
      <c r="J50" s="161"/>
      <c r="K50" s="161"/>
    </row>
    <row r="51" spans="1:11" ht="27.75" customHeight="1">
      <c r="B51" s="678" t="s">
        <v>1154</v>
      </c>
      <c r="C51" s="678"/>
      <c r="D51" s="678"/>
      <c r="E51" s="678"/>
      <c r="F51" s="678"/>
      <c r="G51" s="678"/>
      <c r="H51" s="678"/>
      <c r="I51" s="196"/>
      <c r="J51" s="196"/>
      <c r="K51" s="196"/>
    </row>
    <row r="52" spans="1:11" s="84" customFormat="1" ht="42" customHeight="1">
      <c r="B52" s="678" t="s">
        <v>1155</v>
      </c>
      <c r="C52" s="678"/>
      <c r="D52" s="678"/>
      <c r="E52" s="678"/>
      <c r="F52" s="678"/>
      <c r="G52" s="678"/>
      <c r="H52" s="678"/>
      <c r="I52" s="196"/>
      <c r="J52" s="196"/>
      <c r="K52" s="196"/>
    </row>
    <row r="53" spans="1:11" s="47" customFormat="1" ht="15.75" customHeight="1">
      <c r="B53" s="213"/>
      <c r="C53" s="214"/>
      <c r="D53" s="215"/>
      <c r="E53" s="215"/>
      <c r="F53" s="214"/>
      <c r="G53" s="214"/>
      <c r="H53" s="214"/>
      <c r="I53" s="216"/>
      <c r="J53" s="217"/>
      <c r="K53" s="217"/>
    </row>
    <row r="54" spans="1:11" ht="15.6" customHeight="1">
      <c r="B54" s="218" t="s">
        <v>1029</v>
      </c>
      <c r="C54" s="210"/>
      <c r="D54" s="219"/>
      <c r="E54" s="219"/>
      <c r="F54" s="153"/>
      <c r="G54" s="153"/>
      <c r="H54" s="153"/>
      <c r="I54" s="153"/>
      <c r="J54" s="153"/>
      <c r="K54" s="153"/>
    </row>
    <row r="55" spans="1:11" s="84" customFormat="1" ht="3" customHeight="1">
      <c r="B55" s="220"/>
      <c r="C55" s="193"/>
      <c r="D55" s="161"/>
      <c r="E55" s="161"/>
      <c r="F55" s="161"/>
      <c r="G55" s="161"/>
      <c r="H55" s="161"/>
      <c r="I55" s="161"/>
      <c r="J55" s="161"/>
      <c r="K55" s="156"/>
    </row>
    <row r="56" spans="1:11" s="84" customFormat="1" ht="23.25" customHeight="1">
      <c r="B56" s="221" t="s">
        <v>780</v>
      </c>
      <c r="C56" s="485"/>
      <c r="D56" s="485"/>
      <c r="E56" s="485"/>
      <c r="F56" s="485"/>
      <c r="G56" s="485"/>
      <c r="H56" s="485"/>
      <c r="I56" s="485"/>
      <c r="J56" s="485"/>
      <c r="K56" s="485"/>
    </row>
    <row r="57" spans="1:11" ht="18.75" customHeight="1">
      <c r="B57" s="689" t="s">
        <v>1149</v>
      </c>
      <c r="C57" s="689"/>
      <c r="D57" s="689"/>
      <c r="E57" s="689"/>
      <c r="F57" s="689"/>
      <c r="G57" s="689"/>
      <c r="H57" s="689"/>
      <c r="I57" s="689"/>
      <c r="J57" s="689"/>
      <c r="K57" s="689"/>
    </row>
    <row r="58" spans="1:11" s="84" customFormat="1" ht="9" customHeight="1">
      <c r="B58" s="491"/>
      <c r="C58" s="491"/>
      <c r="D58" s="491"/>
      <c r="E58" s="491"/>
      <c r="F58" s="491"/>
      <c r="G58" s="491"/>
      <c r="H58" s="491"/>
      <c r="I58" s="161"/>
      <c r="J58" s="161"/>
      <c r="K58" s="161"/>
    </row>
    <row r="59" spans="1:11" ht="20.100000000000001" customHeight="1">
      <c r="A59" s="36"/>
      <c r="B59" s="657" t="s">
        <v>722</v>
      </c>
      <c r="C59" s="658"/>
      <c r="D59" s="434" t="s">
        <v>723</v>
      </c>
      <c r="E59" s="434" t="s">
        <v>772</v>
      </c>
      <c r="F59" s="434" t="s">
        <v>773</v>
      </c>
      <c r="G59" s="434" t="s">
        <v>774</v>
      </c>
      <c r="H59" s="484" t="s">
        <v>725</v>
      </c>
      <c r="I59" s="161"/>
      <c r="J59" s="161"/>
      <c r="K59" s="488"/>
    </row>
    <row r="60" spans="1:11" ht="21" customHeight="1">
      <c r="A60" s="93"/>
      <c r="B60" s="671" t="s">
        <v>726</v>
      </c>
      <c r="C60" s="672"/>
      <c r="D60" s="223" t="s">
        <v>730</v>
      </c>
      <c r="E60" s="390"/>
      <c r="F60" s="390"/>
      <c r="G60" s="390"/>
      <c r="H60" s="499">
        <f>SUM(E60:G60)</f>
        <v>0</v>
      </c>
      <c r="I60" s="161"/>
      <c r="J60" s="161"/>
      <c r="K60" s="488"/>
    </row>
    <row r="61" spans="1:11" ht="21" customHeight="1">
      <c r="A61" s="93"/>
      <c r="B61" s="673" t="s">
        <v>727</v>
      </c>
      <c r="C61" s="674"/>
      <c r="D61" s="224" t="s">
        <v>730</v>
      </c>
      <c r="E61" s="390"/>
      <c r="F61" s="390"/>
      <c r="G61" s="390"/>
      <c r="H61" s="500">
        <f>SUM(E61:G61)</f>
        <v>0</v>
      </c>
      <c r="I61" s="161"/>
      <c r="J61" s="161"/>
      <c r="K61" s="488"/>
    </row>
    <row r="62" spans="1:11" ht="21" customHeight="1">
      <c r="A62" s="93"/>
      <c r="B62" s="675" t="s">
        <v>729</v>
      </c>
      <c r="C62" s="676"/>
      <c r="D62" s="225" t="s">
        <v>730</v>
      </c>
      <c r="E62" s="390"/>
      <c r="F62" s="390"/>
      <c r="G62" s="390"/>
      <c r="H62" s="499">
        <f>SUM(E62:G62)</f>
        <v>0</v>
      </c>
      <c r="I62" s="161"/>
      <c r="J62" s="161"/>
      <c r="K62" s="488"/>
    </row>
    <row r="63" spans="1:11" ht="21" customHeight="1">
      <c r="A63" s="93"/>
      <c r="B63" s="669" t="s">
        <v>731</v>
      </c>
      <c r="C63" s="670"/>
      <c r="D63" s="224" t="s">
        <v>730</v>
      </c>
      <c r="E63" s="390"/>
      <c r="F63" s="390"/>
      <c r="G63" s="390"/>
      <c r="H63" s="500">
        <f>SUM(E63:G63)</f>
        <v>0</v>
      </c>
      <c r="I63" s="161"/>
      <c r="J63" s="161"/>
      <c r="K63" s="488"/>
    </row>
    <row r="64" spans="1:11" ht="21" customHeight="1">
      <c r="A64" s="93"/>
      <c r="B64" s="671" t="s">
        <v>732</v>
      </c>
      <c r="C64" s="672"/>
      <c r="D64" s="225" t="s">
        <v>730</v>
      </c>
      <c r="E64" s="390"/>
      <c r="F64" s="390"/>
      <c r="G64" s="390"/>
      <c r="H64" s="499">
        <f>SUM(E64:G64)</f>
        <v>0</v>
      </c>
      <c r="I64" s="161"/>
      <c r="J64" s="161"/>
      <c r="K64" s="488"/>
    </row>
    <row r="65" spans="1:12" s="47" customFormat="1" ht="3" customHeight="1">
      <c r="A65" s="110"/>
      <c r="B65" s="226"/>
      <c r="C65" s="227"/>
      <c r="D65" s="228"/>
      <c r="E65" s="229"/>
      <c r="F65" s="229"/>
      <c r="G65" s="229"/>
      <c r="H65" s="230"/>
      <c r="I65" s="161"/>
      <c r="J65" s="161"/>
      <c r="K65" s="231"/>
    </row>
    <row r="66" spans="1:12" s="84" customFormat="1" ht="18" customHeight="1" thickBot="1">
      <c r="A66" s="93"/>
      <c r="B66" s="643" t="s">
        <v>1004</v>
      </c>
      <c r="C66" s="644"/>
      <c r="D66" s="232" t="s">
        <v>730</v>
      </c>
      <c r="E66" s="397">
        <f t="shared" ref="E66:H66" si="1">SUM(E60:E64)</f>
        <v>0</v>
      </c>
      <c r="F66" s="397">
        <f>SUM(F60:F64)</f>
        <v>0</v>
      </c>
      <c r="G66" s="397">
        <f t="shared" si="1"/>
        <v>0</v>
      </c>
      <c r="H66" s="398">
        <f t="shared" si="1"/>
        <v>0</v>
      </c>
      <c r="I66" s="655"/>
      <c r="J66" s="656"/>
      <c r="K66" s="488"/>
      <c r="L66"/>
    </row>
    <row r="67" spans="1:12" s="84" customFormat="1" ht="4.9000000000000004" customHeight="1" thickTop="1">
      <c r="A67" s="93"/>
      <c r="B67" s="488"/>
      <c r="C67" s="488"/>
      <c r="D67" s="488"/>
      <c r="E67" s="488"/>
      <c r="F67" s="488"/>
      <c r="G67" s="488"/>
      <c r="H67" s="488"/>
      <c r="I67" s="488"/>
      <c r="J67" s="488"/>
      <c r="K67" s="488"/>
    </row>
    <row r="68" spans="1:12" s="84" customFormat="1" ht="28.15" customHeight="1">
      <c r="A68" s="93"/>
      <c r="B68" s="233"/>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647"/>
      <c r="I68" s="647"/>
      <c r="J68" s="488"/>
      <c r="K68" s="488"/>
    </row>
    <row r="69" spans="1:12" s="84" customFormat="1" ht="5.45" customHeight="1">
      <c r="A69" s="36"/>
      <c r="B69" s="234"/>
      <c r="C69" s="234"/>
      <c r="D69" s="234"/>
      <c r="E69" s="234"/>
      <c r="F69" s="234"/>
      <c r="G69" s="234"/>
      <c r="H69" s="473"/>
      <c r="I69" s="488"/>
      <c r="J69" s="488"/>
      <c r="K69" s="488"/>
    </row>
    <row r="70" spans="1:12" s="84" customFormat="1" ht="20.45" customHeight="1">
      <c r="B70" s="236" t="s">
        <v>776</v>
      </c>
      <c r="C70" s="234"/>
      <c r="D70" s="662" t="str">
        <f>IF(H61=0,"  Není relevantní",IF(H61&lt;=0.2*(H66),"  Výše nákladů na subdodávky je v pořádku.","  Náklady na subdodávky překročily 20% z celkových uznaných nákladů."))</f>
        <v xml:space="preserve">  Není relevantní</v>
      </c>
      <c r="E70" s="663"/>
      <c r="F70" s="663"/>
      <c r="G70" s="664"/>
      <c r="H70" s="473"/>
      <c r="I70" s="488"/>
      <c r="J70" s="488"/>
      <c r="K70" s="161"/>
    </row>
    <row r="71" spans="1:12" s="84" customFormat="1" ht="9" customHeight="1">
      <c r="B71" s="237"/>
      <c r="C71" s="234"/>
      <c r="D71" s="492"/>
      <c r="E71" s="492"/>
      <c r="F71" s="492"/>
      <c r="G71" s="234"/>
      <c r="H71" s="473"/>
      <c r="I71" s="488"/>
      <c r="J71" s="488"/>
      <c r="K71" s="161"/>
    </row>
    <row r="72" spans="1:12" s="84" customFormat="1" ht="20.25" customHeight="1">
      <c r="B72" s="236" t="s">
        <v>1078</v>
      </c>
      <c r="C72" s="234"/>
      <c r="D72" s="662" t="str">
        <f>IF($D$48="Flat rate 25 %",IF(H64&gt;SUM(H60+H62+H63)*0.25,"  Výše nepřímých nákladů vykazovaných metodou flat rate 25 % překročena! Prosím opravte.","  Výše nepřímých nákladů je v pořádku."),"  Není relevantní")</f>
        <v xml:space="preserve">  Není relevantní</v>
      </c>
      <c r="E72" s="663"/>
      <c r="F72" s="663"/>
      <c r="G72" s="664"/>
      <c r="H72" s="473"/>
      <c r="I72" s="488"/>
      <c r="J72" s="488"/>
      <c r="K72" s="161"/>
    </row>
    <row r="73" spans="1:12" s="84" customFormat="1" ht="9" customHeight="1">
      <c r="B73" s="237"/>
      <c r="C73" s="234"/>
      <c r="D73" s="492"/>
      <c r="E73" s="492"/>
      <c r="F73" s="492"/>
      <c r="G73" s="234"/>
      <c r="H73" s="473"/>
      <c r="I73" s="488"/>
      <c r="J73" s="488"/>
      <c r="K73" s="161"/>
    </row>
    <row r="74" spans="1:12" ht="13.15" customHeight="1">
      <c r="B74" s="661" t="s">
        <v>1082</v>
      </c>
      <c r="C74" s="661"/>
      <c r="D74" s="661"/>
      <c r="E74" s="661"/>
      <c r="F74" s="661"/>
      <c r="G74" s="661"/>
      <c r="H74" s="661"/>
      <c r="I74" s="196"/>
      <c r="J74" s="196"/>
      <c r="K74" s="161"/>
    </row>
    <row r="75" spans="1:12" ht="10.9" customHeight="1">
      <c r="B75" s="661"/>
      <c r="C75" s="661"/>
      <c r="D75" s="661"/>
      <c r="E75" s="661"/>
      <c r="F75" s="661"/>
      <c r="G75" s="661"/>
      <c r="H75" s="661"/>
      <c r="I75" s="196"/>
      <c r="J75" s="161"/>
      <c r="K75" s="161"/>
    </row>
    <row r="76" spans="1:12" s="84" customFormat="1" ht="4.9000000000000004" customHeight="1">
      <c r="B76" s="489"/>
      <c r="C76" s="489"/>
      <c r="D76" s="489"/>
      <c r="E76" s="489"/>
      <c r="F76" s="489"/>
      <c r="G76" s="489"/>
      <c r="H76" s="489"/>
      <c r="I76" s="196"/>
      <c r="J76" s="161"/>
      <c r="K76" s="161"/>
    </row>
    <row r="77" spans="1:12" s="84" customFormat="1" ht="15.6" customHeight="1">
      <c r="B77" s="489" t="s">
        <v>1013</v>
      </c>
      <c r="C77" s="489"/>
      <c r="D77" s="489"/>
      <c r="E77" s="489"/>
      <c r="F77" s="489"/>
      <c r="G77" s="489"/>
      <c r="H77" s="489"/>
      <c r="I77" s="196"/>
      <c r="J77" s="161"/>
      <c r="K77" s="161"/>
    </row>
    <row r="78" spans="1:12" ht="15.75" customHeight="1">
      <c r="B78" s="238"/>
      <c r="C78" s="238"/>
      <c r="D78" s="239"/>
      <c r="E78" s="240"/>
      <c r="F78" s="241"/>
      <c r="G78" s="241"/>
      <c r="H78" s="241"/>
      <c r="I78" s="242"/>
      <c r="J78" s="241"/>
      <c r="K78" s="241"/>
    </row>
    <row r="79" spans="1:12" ht="15.75" customHeight="1">
      <c r="B79" s="218" t="s">
        <v>1028</v>
      </c>
      <c r="C79" s="191"/>
      <c r="D79" s="153"/>
      <c r="E79" s="153"/>
      <c r="F79" s="153"/>
      <c r="G79" s="153"/>
      <c r="H79" s="153"/>
      <c r="I79" s="153"/>
      <c r="J79" s="153"/>
      <c r="K79" s="243"/>
      <c r="L79" s="29"/>
    </row>
    <row r="80" spans="1:12" s="84" customFormat="1" ht="9" customHeight="1">
      <c r="B80" s="382"/>
      <c r="C80" s="382"/>
      <c r="D80" s="382"/>
      <c r="E80" s="382"/>
      <c r="F80" s="382"/>
      <c r="G80" s="382"/>
      <c r="H80" s="382"/>
      <c r="I80" s="382"/>
      <c r="J80" s="382"/>
      <c r="K80" s="243"/>
      <c r="L80" s="29"/>
    </row>
    <row r="81" spans="2:12" s="84" customFormat="1" ht="20.25" customHeight="1">
      <c r="B81" s="470" t="s">
        <v>1156</v>
      </c>
      <c r="C81" s="381"/>
      <c r="D81" s="382"/>
      <c r="E81" s="382"/>
      <c r="F81" s="382"/>
      <c r="G81" s="382"/>
      <c r="H81" s="382"/>
      <c r="I81" s="161"/>
      <c r="J81" s="161"/>
      <c r="K81" s="473"/>
      <c r="L81" s="29"/>
    </row>
    <row r="82" spans="2:12" s="84" customFormat="1" ht="28.5" customHeight="1">
      <c r="B82" s="665" t="s">
        <v>1058</v>
      </c>
      <c r="C82" s="665"/>
      <c r="D82" s="665"/>
      <c r="E82" s="665"/>
      <c r="F82" s="665"/>
      <c r="G82" s="665"/>
      <c r="H82" s="665"/>
      <c r="I82" s="161"/>
      <c r="J82" s="161"/>
      <c r="K82" s="473"/>
      <c r="L82" s="29"/>
    </row>
    <row r="83" spans="2:12" s="84" customFormat="1" ht="8.4499999999999993" customHeight="1">
      <c r="B83" s="369"/>
      <c r="C83" s="369"/>
      <c r="D83" s="369"/>
      <c r="E83" s="369"/>
      <c r="F83" s="369"/>
      <c r="G83" s="369"/>
      <c r="H83" s="369"/>
      <c r="I83" s="161"/>
      <c r="J83" s="161"/>
      <c r="K83" s="473"/>
      <c r="L83" s="29"/>
    </row>
    <row r="84" spans="2:12" s="435" customFormat="1" ht="20.100000000000001" customHeight="1">
      <c r="B84" s="657" t="s">
        <v>722</v>
      </c>
      <c r="C84" s="658"/>
      <c r="D84" s="434" t="s">
        <v>723</v>
      </c>
      <c r="E84" s="436" t="s">
        <v>772</v>
      </c>
      <c r="F84" s="437" t="s">
        <v>773</v>
      </c>
      <c r="G84" s="436" t="s">
        <v>774</v>
      </c>
      <c r="H84" s="438" t="s">
        <v>725</v>
      </c>
      <c r="I84" s="439"/>
      <c r="J84" s="439"/>
      <c r="K84" s="439"/>
    </row>
    <row r="85" spans="2:12" ht="35.1" customHeight="1">
      <c r="B85" s="659" t="s">
        <v>1065</v>
      </c>
      <c r="C85" s="660"/>
      <c r="D85" s="223" t="s">
        <v>730</v>
      </c>
      <c r="E85" s="391">
        <f>IF($D$12="VO - Výzkumná organizace",FLOOR((E66*$E$32),1),FLOOR(E66*(E40*$E$27+E41*$F$27),1))</f>
        <v>0</v>
      </c>
      <c r="F85" s="391">
        <f>IF($D$12="VO - Výzkumná organizace",FLOOR((F66*$E$32),1),FLOOR(F66*(F40*$E$27+F41*$F$27),1))</f>
        <v>0</v>
      </c>
      <c r="G85" s="391">
        <f>IF($D$12="VO - Výzkumná organizace",FLOOR((G66*$E$32),1),FLOOR(G66*(G40*$E$27+G41*$F$27),1))</f>
        <v>0</v>
      </c>
      <c r="H85" s="392">
        <f>SUM(E85:G85)</f>
        <v>0</v>
      </c>
      <c r="I85" s="666"/>
      <c r="J85" s="667"/>
      <c r="K85" s="161"/>
    </row>
    <row r="86" spans="2:12" s="84" customFormat="1" ht="35.1" customHeight="1">
      <c r="B86" s="641" t="str">
        <f>IF(FP_HÚ&lt;&gt;"VO - výzkumná organizace","","Maximální výše podpory pro výzkumnou organizaci
v případě dofinancování druhým subjektem")</f>
        <v/>
      </c>
      <c r="C86" s="642"/>
      <c r="D86" s="244" t="str">
        <f>IF(FP_HÚ&lt;&gt;"VO - výzkumná organizace","","€")</f>
        <v/>
      </c>
      <c r="E86" s="393" t="str">
        <f>IF(FP_HÚ&lt;&gt;"VO - výzkumná organizace","",PRODUCT(E66*$F$27))</f>
        <v/>
      </c>
      <c r="F86" s="393" t="str">
        <f>IF(FP_HÚ&lt;&gt;"VO - výzkumná organizace","",PRODUCT(F66*$F$27))</f>
        <v/>
      </c>
      <c r="G86" s="393" t="str">
        <f>IF(FP_HÚ&lt;&gt;"VO - výzkumná organizace","",PRODUCT(G66*$F$27))</f>
        <v/>
      </c>
      <c r="H86" s="394" t="str">
        <f>IF(B86="","",SUM(E86:G86))</f>
        <v/>
      </c>
      <c r="I86" s="668"/>
      <c r="J86" s="667"/>
      <c r="K86" s="161"/>
    </row>
    <row r="87" spans="2:12" ht="21" customHeight="1">
      <c r="B87" s="639" t="s">
        <v>1006</v>
      </c>
      <c r="C87" s="640"/>
      <c r="D87" s="245" t="s">
        <v>730</v>
      </c>
      <c r="E87" s="395"/>
      <c r="F87" s="395"/>
      <c r="G87" s="395"/>
      <c r="H87" s="392">
        <f>SUM(E87:G87)</f>
        <v>0</v>
      </c>
      <c r="I87" s="368"/>
      <c r="J87" s="367"/>
      <c r="K87" s="161"/>
    </row>
    <row r="88" spans="2:12" ht="21" customHeight="1">
      <c r="B88" s="641" t="s">
        <v>735</v>
      </c>
      <c r="C88" s="642"/>
      <c r="D88" s="246" t="s">
        <v>730</v>
      </c>
      <c r="E88" s="396">
        <f t="shared" ref="E88:G88" si="2">E89-E87</f>
        <v>0</v>
      </c>
      <c r="F88" s="396">
        <f t="shared" si="2"/>
        <v>0</v>
      </c>
      <c r="G88" s="396">
        <f t="shared" si="2"/>
        <v>0</v>
      </c>
      <c r="H88" s="394">
        <f>SUM(E88:G88)</f>
        <v>0</v>
      </c>
      <c r="I88" s="161"/>
      <c r="J88" s="161"/>
      <c r="K88" s="161"/>
    </row>
    <row r="89" spans="2:12" ht="21" customHeight="1">
      <c r="B89" s="639" t="s">
        <v>734</v>
      </c>
      <c r="C89" s="640"/>
      <c r="D89" s="245" t="s">
        <v>730</v>
      </c>
      <c r="E89" s="391">
        <f>E66</f>
        <v>0</v>
      </c>
      <c r="F89" s="391">
        <f>F66</f>
        <v>0</v>
      </c>
      <c r="G89" s="391">
        <f>G66</f>
        <v>0</v>
      </c>
      <c r="H89" s="392">
        <f>H66</f>
        <v>0</v>
      </c>
      <c r="I89" s="161"/>
      <c r="J89" s="161"/>
      <c r="K89" s="161"/>
    </row>
    <row r="90" spans="2:12" s="47" customFormat="1" ht="3" customHeight="1">
      <c r="B90" s="226"/>
      <c r="C90" s="227"/>
      <c r="D90" s="247"/>
      <c r="E90" s="248"/>
      <c r="F90" s="248"/>
      <c r="G90" s="249"/>
      <c r="H90" s="250"/>
      <c r="I90" s="161"/>
      <c r="J90" s="161"/>
      <c r="K90" s="160"/>
    </row>
    <row r="91" spans="2:12" ht="18" customHeight="1" thickBot="1">
      <c r="B91" s="643" t="s">
        <v>736</v>
      </c>
      <c r="C91" s="644"/>
      <c r="D91" s="232" t="s">
        <v>724</v>
      </c>
      <c r="E91" s="251">
        <f t="shared" ref="E91:H91" si="3">IFERROR(E87/E89,0)</f>
        <v>0</v>
      </c>
      <c r="F91" s="251">
        <f t="shared" si="3"/>
        <v>0</v>
      </c>
      <c r="G91" s="252">
        <f t="shared" si="3"/>
        <v>0</v>
      </c>
      <c r="H91" s="253">
        <f t="shared" si="3"/>
        <v>0</v>
      </c>
      <c r="I91" s="161"/>
      <c r="J91" s="161"/>
      <c r="K91" s="161"/>
    </row>
    <row r="92" spans="2:12" s="84" customFormat="1" ht="3" customHeight="1" thickTop="1">
      <c r="B92" s="161"/>
      <c r="C92" s="161"/>
      <c r="D92" s="161"/>
      <c r="E92" s="161"/>
      <c r="F92" s="161"/>
      <c r="G92" s="161"/>
      <c r="H92" s="161"/>
      <c r="I92" s="161"/>
      <c r="J92" s="161"/>
      <c r="K92" s="161"/>
    </row>
    <row r="93" spans="2:12" s="84" customFormat="1" ht="21" customHeight="1">
      <c r="B93" s="161"/>
      <c r="C93" s="161"/>
      <c r="D93" s="161"/>
      <c r="E93" s="161"/>
      <c r="F93" s="161"/>
      <c r="G93" s="161"/>
      <c r="H93" s="653" t="str">
        <f>IF($H$86="",IF($H$87&gt;$H$85,"  Přesáhli jste maximální možnou intenzitu podpory 
  pro daný typ subjektu dle Nařízení EK!",""),IF($H$87&gt;$H$86,"  Přesáhli jste maximální možnou intenzitu podpory 
  pro daný typ subjektu dle Nařízení EK!",""))</f>
        <v/>
      </c>
      <c r="I93" s="653"/>
      <c r="J93" s="161"/>
      <c r="K93" s="161"/>
    </row>
    <row r="94" spans="2:12" s="84" customFormat="1" ht="31.5" customHeight="1">
      <c r="B94" s="476" t="str">
        <f>IF('Identifikační údaje projektu'!D23=1,"Kontrola podpory za všechny české uchazeče 
a za projekt dle programu EPSILON","")</f>
        <v/>
      </c>
      <c r="C94" s="365"/>
      <c r="D94" s="467" t="str">
        <f>IF('Identifikační údaje projektu'!D23=1,míra_podpory,"")</f>
        <v/>
      </c>
      <c r="E94" s="646" t="str">
        <f>IF('Identifikační údaje projektu'!D23=1,IF($D$94&lt;=$E$32,"  Požadovaná podpora je v pořádku.","  Požadovaná podpora převyšuje maximální možnou podporu 
  plynoucí z podmínek programu EPSILON!"),"")</f>
        <v/>
      </c>
      <c r="F94" s="647"/>
      <c r="G94" s="647"/>
      <c r="H94" s="653"/>
      <c r="I94" s="653"/>
      <c r="J94" s="466"/>
      <c r="K94" s="161"/>
    </row>
    <row r="95" spans="2:12" s="84" customFormat="1" ht="12" customHeight="1">
      <c r="B95" s="254"/>
      <c r="C95" s="161"/>
      <c r="D95" s="161"/>
      <c r="E95" s="161"/>
      <c r="F95" s="255"/>
      <c r="G95" s="161"/>
      <c r="H95" s="161"/>
      <c r="I95" s="161"/>
      <c r="J95" s="161"/>
      <c r="K95" s="161"/>
    </row>
    <row r="96" spans="2:12" ht="15.75" customHeight="1">
      <c r="B96" s="645" t="s">
        <v>999</v>
      </c>
      <c r="C96" s="645"/>
      <c r="D96" s="645"/>
      <c r="E96" s="645" t="str">
        <f t="shared" ref="E96:G96" si="4">IF(E87&gt;E85,"Překročena výše podpory","")</f>
        <v/>
      </c>
      <c r="F96" s="645" t="str">
        <f t="shared" si="4"/>
        <v/>
      </c>
      <c r="G96" s="645" t="str">
        <f t="shared" si="4"/>
        <v/>
      </c>
      <c r="H96" s="645"/>
      <c r="I96" s="645"/>
      <c r="J96" s="645"/>
      <c r="K96" s="161"/>
    </row>
    <row r="97" spans="2:11" ht="15.75" customHeight="1">
      <c r="B97" s="256"/>
      <c r="C97" s="153"/>
      <c r="D97" s="209"/>
      <c r="E97" s="209"/>
      <c r="F97" s="209"/>
      <c r="G97" s="209"/>
      <c r="H97" s="209"/>
      <c r="I97" s="153"/>
      <c r="J97" s="153"/>
      <c r="K97" s="209"/>
    </row>
    <row r="98" spans="2:11" s="47" customFormat="1" ht="15.6" customHeight="1">
      <c r="B98" s="218" t="s">
        <v>1027</v>
      </c>
      <c r="C98" s="166"/>
      <c r="D98" s="166"/>
      <c r="E98" s="166"/>
      <c r="F98" s="166"/>
      <c r="G98" s="166"/>
      <c r="H98" s="166"/>
      <c r="I98" s="166"/>
      <c r="J98" s="166"/>
      <c r="K98" s="160"/>
    </row>
    <row r="99" spans="2:11" s="47" customFormat="1" ht="4.9000000000000004" customHeight="1">
      <c r="B99" s="257"/>
      <c r="C99" s="257"/>
      <c r="D99" s="257"/>
      <c r="E99" s="257"/>
      <c r="F99" s="257"/>
      <c r="G99" s="257"/>
      <c r="H99" s="257"/>
      <c r="I99" s="257"/>
      <c r="J99" s="257"/>
      <c r="K99" s="160"/>
    </row>
    <row r="100" spans="2:11" s="84" customFormat="1" ht="15.75" customHeight="1">
      <c r="B100" s="650" t="s">
        <v>1010</v>
      </c>
      <c r="C100" s="258"/>
      <c r="D100" s="651" t="s">
        <v>730</v>
      </c>
      <c r="E100" s="652">
        <f>E66*(1-E91)</f>
        <v>0</v>
      </c>
      <c r="F100" s="652">
        <f>F66*(1-F91)</f>
        <v>0</v>
      </c>
      <c r="G100" s="652">
        <f>G66*(1-G91)</f>
        <v>0</v>
      </c>
      <c r="H100" s="648">
        <f>SUM(E100:G101)</f>
        <v>0</v>
      </c>
      <c r="I100" s="161"/>
      <c r="J100" s="161"/>
      <c r="K100" s="208"/>
    </row>
    <row r="101" spans="2:11" s="47" customFormat="1" ht="13.9" customHeight="1">
      <c r="B101" s="650"/>
      <c r="C101" s="258"/>
      <c r="D101" s="651"/>
      <c r="E101" s="652"/>
      <c r="F101" s="652"/>
      <c r="G101" s="652"/>
      <c r="H101" s="649"/>
      <c r="I101" s="161"/>
      <c r="J101" s="161"/>
      <c r="K101" s="259"/>
    </row>
    <row r="102" spans="2:11" s="47" customFormat="1" ht="9.6" customHeight="1">
      <c r="B102" s="257"/>
      <c r="C102" s="258"/>
      <c r="D102" s="257"/>
      <c r="E102" s="257"/>
      <c r="F102" s="257"/>
      <c r="G102" s="257"/>
      <c r="H102" s="257"/>
      <c r="I102" s="257"/>
      <c r="J102" s="161"/>
      <c r="K102" s="259"/>
    </row>
    <row r="103" spans="2:11" s="84" customFormat="1" ht="15.75" customHeight="1">
      <c r="B103" s="256"/>
      <c r="C103" s="209"/>
      <c r="D103" s="209"/>
      <c r="E103" s="209"/>
      <c r="F103" s="209"/>
      <c r="G103" s="209"/>
      <c r="H103" s="209"/>
      <c r="I103" s="209"/>
      <c r="J103" s="209"/>
      <c r="K103" s="209"/>
    </row>
    <row r="104" spans="2:11" s="84" customFormat="1" ht="15.75" customHeight="1">
      <c r="B104" s="401" t="s">
        <v>1150</v>
      </c>
      <c r="C104" s="156"/>
      <c r="D104" s="156"/>
      <c r="E104" s="156"/>
      <c r="F104" s="156"/>
      <c r="G104" s="156"/>
      <c r="H104" s="156"/>
      <c r="I104" s="156"/>
      <c r="J104" s="156"/>
      <c r="K104" s="208"/>
    </row>
    <row r="105" spans="2:11" s="84" customFormat="1" ht="4.9000000000000004" customHeight="1">
      <c r="B105" s="167"/>
      <c r="C105" s="167"/>
      <c r="D105" s="167"/>
      <c r="E105" s="167"/>
      <c r="F105" s="167"/>
      <c r="G105" s="260"/>
      <c r="H105" s="167"/>
      <c r="I105" s="167"/>
      <c r="J105" s="167"/>
      <c r="K105" s="208"/>
    </row>
    <row r="106" spans="2:11" s="84" customFormat="1" ht="36" customHeight="1">
      <c r="B106" s="380" t="s">
        <v>1148</v>
      </c>
      <c r="C106" s="161"/>
      <c r="D106" s="261" t="s">
        <v>1007</v>
      </c>
      <c r="E106" s="463">
        <f>$H$66</f>
        <v>0</v>
      </c>
      <c r="F106" s="161"/>
      <c r="G106" s="261" t="s">
        <v>1077</v>
      </c>
      <c r="H106" s="463">
        <f>$H$87</f>
        <v>0</v>
      </c>
      <c r="I106" s="262"/>
      <c r="J106" s="161"/>
      <c r="K106" s="208"/>
    </row>
    <row r="107" spans="2:11" s="84" customFormat="1" ht="9.6" customHeight="1">
      <c r="B107" s="161"/>
      <c r="C107" s="161"/>
      <c r="D107" s="161"/>
      <c r="E107" s="161"/>
      <c r="F107" s="161"/>
      <c r="G107" s="161"/>
      <c r="H107" s="161"/>
      <c r="I107" s="161"/>
      <c r="J107" s="161"/>
      <c r="K107" s="208"/>
    </row>
    <row r="108" spans="2:11" s="82" customFormat="1" ht="15.6" customHeight="1">
      <c r="B108" s="263"/>
      <c r="C108" s="263"/>
      <c r="D108" s="263"/>
      <c r="E108" s="263"/>
      <c r="F108" s="263"/>
      <c r="G108" s="263"/>
      <c r="H108" s="263"/>
      <c r="I108" s="263"/>
      <c r="J108" s="263"/>
      <c r="K108" s="264"/>
    </row>
    <row r="109" spans="2:11" s="82" customFormat="1" ht="15.6" customHeight="1">
      <c r="B109" s="263"/>
      <c r="C109" s="263"/>
      <c r="D109" s="263"/>
      <c r="E109" s="263"/>
      <c r="F109" s="263"/>
      <c r="G109" s="263"/>
      <c r="H109" s="263"/>
      <c r="I109" s="263"/>
      <c r="J109" s="263"/>
      <c r="K109" s="264"/>
    </row>
    <row r="110" spans="2:11" ht="15.75" customHeight="1">
      <c r="B110" s="547"/>
      <c r="C110" s="547"/>
      <c r="D110" s="547"/>
      <c r="E110" s="547"/>
      <c r="F110" s="547"/>
      <c r="G110" s="547"/>
      <c r="H110" s="547"/>
      <c r="I110" s="612" t="str">
        <f>Pokyny!E46</f>
        <v xml:space="preserve"> Verze 2: leden 2021.</v>
      </c>
      <c r="J110" s="654"/>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07" t="s">
        <v>785</v>
      </c>
      <c r="J116" s="607"/>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58EeyFnuA4K+fKWq9Iz0MY5Jp8SmRuKye1uvXMv+eUmKdSsRJFJii+XeCl2XR2Kdg6ni35Nv+k3PnByJGfdMxg==" saltValue="/SMOjg9DZiS3+GsGkIPS6A==" spinCount="100000" sheet="1" objects="1" scenarios="1"/>
  <dataConsolidate/>
  <customSheetViews>
    <customSheetView guid="{258BA2CE-0D4B-4685-9512-B6E91D85BFDC}" fitToPage="1">
      <pageMargins left="0.7" right="0.7" top="0.78740157499999996" bottom="0.78740157499999996" header="0" footer="0"/>
      <pageSetup paperSize="9" orientation="landscape"/>
    </customSheetView>
  </customSheetViews>
  <mergeCells count="55">
    <mergeCell ref="B39:C39"/>
    <mergeCell ref="D12:E12"/>
    <mergeCell ref="B57:K57"/>
    <mergeCell ref="B40:C40"/>
    <mergeCell ref="B41:C41"/>
    <mergeCell ref="B44:C44"/>
    <mergeCell ref="B45:C45"/>
    <mergeCell ref="B43:C43"/>
    <mergeCell ref="B18:K18"/>
    <mergeCell ref="B17:H17"/>
    <mergeCell ref="B51:H51"/>
    <mergeCell ref="B52:H52"/>
    <mergeCell ref="B50:H50"/>
    <mergeCell ref="B30:D30"/>
    <mergeCell ref="D8:F8"/>
    <mergeCell ref="B37:G37"/>
    <mergeCell ref="G27:H27"/>
    <mergeCell ref="B3:G3"/>
    <mergeCell ref="F10:H10"/>
    <mergeCell ref="B14:B15"/>
    <mergeCell ref="D14:D15"/>
    <mergeCell ref="B6:J6"/>
    <mergeCell ref="E14:F15"/>
    <mergeCell ref="B63:C63"/>
    <mergeCell ref="B64:C64"/>
    <mergeCell ref="B66:C66"/>
    <mergeCell ref="B60:C60"/>
    <mergeCell ref="B59:C59"/>
    <mergeCell ref="B61:C61"/>
    <mergeCell ref="B62:C62"/>
    <mergeCell ref="B86:C86"/>
    <mergeCell ref="I66:J66"/>
    <mergeCell ref="B84:C84"/>
    <mergeCell ref="B85:C85"/>
    <mergeCell ref="B74:H75"/>
    <mergeCell ref="D70:G70"/>
    <mergeCell ref="B82:H82"/>
    <mergeCell ref="H68:I68"/>
    <mergeCell ref="I85:J86"/>
    <mergeCell ref="D72:G72"/>
    <mergeCell ref="I116:J116"/>
    <mergeCell ref="B87:C87"/>
    <mergeCell ref="B88:C88"/>
    <mergeCell ref="B89:C89"/>
    <mergeCell ref="B91:C91"/>
    <mergeCell ref="B96:J96"/>
    <mergeCell ref="E94:G94"/>
    <mergeCell ref="H100:H101"/>
    <mergeCell ref="B100:B101"/>
    <mergeCell ref="D100:D101"/>
    <mergeCell ref="E100:E101"/>
    <mergeCell ref="F100:F101"/>
    <mergeCell ref="H93:I94"/>
    <mergeCell ref="G100:G101"/>
    <mergeCell ref="I110:J110"/>
  </mergeCells>
  <conditionalFormatting sqref="B4:C4">
    <cfRule type="notContainsBlanks" dxfId="62" priority="43">
      <formula>LEN(TRIM(B4))&gt;0</formula>
    </cfRule>
  </conditionalFormatting>
  <conditionalFormatting sqref="E32">
    <cfRule type="notContainsBlanks" dxfId="61" priority="35">
      <formula>LEN(TRIM(E32))&gt;0</formula>
    </cfRule>
  </conditionalFormatting>
  <conditionalFormatting sqref="D70">
    <cfRule type="containsText" dxfId="60" priority="33" operator="containsText" text="překročily">
      <formula>NOT(ISERROR(SEARCH("překročily",D70)))</formula>
    </cfRule>
    <cfRule type="containsText" dxfId="59" priority="34" operator="containsText" text="v pořádku">
      <formula>NOT(ISERROR(SEARCH("v pořádku",D70)))</formula>
    </cfRule>
    <cfRule type="containsBlanks" dxfId="58" priority="44">
      <formula>LEN(TRIM(D70))=0</formula>
    </cfRule>
  </conditionalFormatting>
  <conditionalFormatting sqref="E94">
    <cfRule type="containsText" dxfId="57" priority="18" operator="containsText" text="převyšuje">
      <formula>NOT(ISERROR(SEARCH("převyšuje",E94)))</formula>
    </cfRule>
    <cfRule type="containsText" dxfId="56" priority="19" operator="containsText" text="v pořádku">
      <formula>NOT(ISERROR(SEARCH("v pořádku",E94)))</formula>
    </cfRule>
  </conditionalFormatting>
  <conditionalFormatting sqref="D8:F8">
    <cfRule type="containsText" dxfId="55" priority="15" operator="containsText" text="chybí">
      <formula>NOT(ISERROR(SEARCH("chybí",D8)))</formula>
    </cfRule>
  </conditionalFormatting>
  <conditionalFormatting sqref="D12">
    <cfRule type="containsText" dxfId="54" priority="14" operator="containsText" text="chybí">
      <formula>NOT(ISERROR(SEARCH("chybí",D12)))</formula>
    </cfRule>
  </conditionalFormatting>
  <conditionalFormatting sqref="D94">
    <cfRule type="notContainsBlanks" dxfId="53" priority="47">
      <formula>LEN(TRIM(D94))&gt;0</formula>
    </cfRule>
    <cfRule type="containsBlanks" dxfId="52" priority="48">
      <formula>LEN(TRIM(D94))=0</formula>
    </cfRule>
  </conditionalFormatting>
  <conditionalFormatting sqref="D12:E12">
    <cfRule type="notContainsText" dxfId="51" priority="11" operator="notContains" text="Chybí">
      <formula>ISERROR(SEARCH("Chybí",D12))</formula>
    </cfRule>
  </conditionalFormatting>
  <conditionalFormatting sqref="D72">
    <cfRule type="containsText" dxfId="50" priority="3" operator="containsText" text="překročena">
      <formula>NOT(ISERROR(SEARCH("překročena",D72)))</formula>
    </cfRule>
    <cfRule type="containsText" dxfId="49" priority="4" operator="containsText" text="v pořádku">
      <formula>NOT(ISERROR(SEARCH("v pořádku",D72)))</formula>
    </cfRule>
  </conditionalFormatting>
  <conditionalFormatting sqref="E94">
    <cfRule type="containsText" dxfId="48" priority="2" operator="containsText" text="Pro kontrolu">
      <formula>NOT(ISERROR(SEARCH("Pro kontrolu",E94)))</formula>
    </cfRule>
  </conditionalFormatting>
  <conditionalFormatting sqref="D72 D70">
    <cfRule type="containsText" dxfId="47" priority="5" operator="containsText" text="relevantní">
      <formula>NOT(ISERROR(SEARCH("relevantní",D70)))</formula>
    </cfRule>
  </conditionalFormatting>
  <dataValidations count="5">
    <dataValidation allowBlank="1" sqref="D10 D12:D13" xr:uid="{A27146D4-9AE5-4D6C-A464-BBBCAD86434C}"/>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3, viz políčka výše." sqref="G87" xr:uid="{808B624F-EF62-4789-99BA-5D40E0027FA8}">
      <formula1>IF($G$86="",$G$85,$G$66)</formula1>
    </dataValidation>
    <dataValidation allowBlank="1" showInputMessage="1" showErrorMessage="1" prompt="Náklady na subdodávky jsou omezeny 20 % z celkových uznaných nákladů na projekt." sqref="E61" xr:uid="{C8B18C54-4628-48FC-B5A9-D256989B872F}"/>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1, viz políčka výše." sqref="E87" xr:uid="{6F208D01-5147-4C63-8968-9C31FFC51274}">
      <formula1>IF(E86="",E85,E66)</formula1>
    </dataValidation>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2, viz políčka výše." sqref="F87" xr:uid="{C1F60BBC-2A0A-42D8-A823-57D6654378E7}">
      <formula1>IF(F87="",F85,F66)</formula1>
    </dataValidation>
  </dataValidations>
  <hyperlinks>
    <hyperlink ref="B56" r:id="rId1" xr:uid="{9E7EB424-772A-4F71-83F7-EECAC6B2BF0D}"/>
  </hyperlinks>
  <pageMargins left="0.7" right="0.7" top="0.78740157499999996" bottom="0.78740157499999996" header="0" footer="0"/>
  <pageSetup paperSize="9" orientation="landscape" r:id="rId2"/>
  <ignoredErrors>
    <ignoredError sqref="E66 G66" formulaRange="1"/>
    <ignoredError sqref="H86"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8" id="{0CE52532-56D1-4771-AC8E-7DD543DC4805}">
            <xm:f>$F$64&gt;číselníky!$L$39</xm:f>
            <x14:dxf>
              <font>
                <b/>
                <i val="0"/>
                <color theme="0"/>
              </font>
              <fill>
                <patternFill>
                  <bgColor rgb="FFFF0000"/>
                </patternFill>
              </fill>
              <border>
                <left style="thin">
                  <color theme="0"/>
                </left>
                <right style="thin">
                  <color theme="0"/>
                </right>
                <top style="thin">
                  <color theme="0"/>
                </top>
                <bottom style="thin">
                  <color theme="0"/>
                </bottom>
              </border>
            </x14:dxf>
          </x14:cfRule>
          <xm:sqref>F64</xm:sqref>
        </x14:conditionalFormatting>
        <x14:conditionalFormatting xmlns:xm="http://schemas.microsoft.com/office/excel/2006/main">
          <x14:cfRule type="expression" priority="7" id="{53D88E28-8E06-4A1B-99A1-721C4A8BA0DC}">
            <xm:f>$E$64&gt;číselníky!$K$39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6" id="{D599ED0A-2DC4-4F91-84EE-B9E523AEE3AD}">
            <xm:f>$G$64&gt;číselníky!$M$39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Vyberte z možností rozevíracího seznamu." xr:uid="{00000000-0002-0000-0500-000002000000}">
          <x14:formula1>
            <xm:f>číselníky!$Z$15:$Z$17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1926C73E-0784-4EE0-9BE3-349A75BCDC93}">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9CC8E260-61F8-4653-B1D5-9D9E410453F8}">
          <x14:formula1>
            <xm:f>číselníky!$Z$15:$Z$17</xm:f>
          </x14:formula1>
          <xm:sqref>D48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D2EE-9173-423E-A6AF-45C0DC7CD8DC}">
  <sheetPr>
    <tabColor rgb="FFF8F8F8"/>
    <pageSetUpPr fitToPage="1"/>
  </sheetPr>
  <dimension ref="A1:L1027"/>
  <sheetViews>
    <sheetView showGridLines="0" showRowColHeaders="0" zoomScaleNormal="100" workbookViewId="0"/>
  </sheetViews>
  <sheetFormatPr defaultColWidth="14.42578125" defaultRowHeight="15" customHeight="1"/>
  <cols>
    <col min="1" max="1" width="5.5703125" style="84" customWidth="1"/>
    <col min="2" max="2" width="51.42578125" style="84" customWidth="1"/>
    <col min="3" max="3" width="2.85546875" style="84" customWidth="1"/>
    <col min="4" max="4" width="22.5703125" style="84" customWidth="1"/>
    <col min="5" max="7" width="21.5703125" style="84" customWidth="1"/>
    <col min="8" max="8" width="23.5703125" style="84" customWidth="1"/>
    <col min="9" max="9" width="26" style="84" customWidth="1"/>
    <col min="10" max="10" width="8.7109375" style="84" customWidth="1"/>
    <col min="11" max="11" width="14.28515625" style="84" hidden="1" customWidth="1"/>
    <col min="12" max="16384" width="14.42578125" style="84"/>
  </cols>
  <sheetData>
    <row r="1" spans="1:11" ht="15" customHeight="1">
      <c r="A1" s="150"/>
      <c r="B1" s="256"/>
      <c r="C1" s="256"/>
      <c r="D1" s="256"/>
      <c r="E1" s="256"/>
      <c r="F1" s="256"/>
      <c r="G1" s="256"/>
      <c r="H1" s="256"/>
      <c r="I1" s="256"/>
      <c r="J1" s="256"/>
      <c r="K1" s="256"/>
    </row>
    <row r="2" spans="1:11" ht="24" customHeight="1">
      <c r="B2" s="256"/>
      <c r="C2" s="256"/>
      <c r="D2" s="256"/>
      <c r="E2" s="256"/>
      <c r="F2" s="256"/>
      <c r="G2" s="256"/>
      <c r="H2" s="256"/>
      <c r="I2" s="256"/>
      <c r="J2" s="256"/>
      <c r="K2" s="256"/>
    </row>
    <row r="3" spans="1:11" ht="18" customHeight="1">
      <c r="B3" s="680" t="s">
        <v>1063</v>
      </c>
      <c r="C3" s="680"/>
      <c r="D3" s="680"/>
      <c r="E3" s="680"/>
      <c r="F3" s="680"/>
      <c r="G3" s="680"/>
      <c r="H3" s="501"/>
      <c r="I3" s="501"/>
      <c r="J3" s="501"/>
      <c r="K3" s="256"/>
    </row>
    <row r="4" spans="1:11" ht="15.75" customHeight="1">
      <c r="B4" s="503" t="str">
        <f>IF('Identifikační údaje projektu'!D23="","Vyplnujtě pouze v případě, že se projektu účastní více než jeden český uchazeč",IF('Identifikační údaje projektu'!D23=1,"Vzhledem k tomu, že dle Vámi zadaných informací se projektu účastní jen jeden český uchazeč, není potřeba vyplňovat",""))</f>
        <v/>
      </c>
      <c r="C4" s="502"/>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572" t="s">
        <v>1066</v>
      </c>
      <c r="C6" s="573"/>
      <c r="D6" s="573"/>
      <c r="E6" s="573"/>
      <c r="F6" s="573"/>
      <c r="G6" s="573"/>
      <c r="H6" s="573"/>
      <c r="I6" s="573"/>
      <c r="J6" s="573"/>
      <c r="K6" s="479"/>
    </row>
    <row r="7" spans="1:11" ht="15.75" customHeight="1">
      <c r="B7" s="152"/>
      <c r="C7" s="152"/>
      <c r="D7" s="153"/>
      <c r="E7" s="153"/>
      <c r="F7" s="153"/>
      <c r="G7" s="153"/>
      <c r="H7" s="153"/>
      <c r="I7" s="153"/>
      <c r="J7" s="153"/>
      <c r="K7" s="153"/>
    </row>
    <row r="8" spans="1:11" ht="15.75" customHeight="1">
      <c r="B8" s="154" t="s">
        <v>1199</v>
      </c>
      <c r="C8" s="152"/>
      <c r="D8" s="677" t="str">
        <f>IF('Identifikační údaje projektu'!D23="Vyberte možnost:","",IF('Identifikační údaje projektu'!D23&lt;=1,"",IF('Další účastník 1'!D15="","Chybí doplnit obchodní jméno na listu Další účastník 1",číselníky!Y10)))</f>
        <v/>
      </c>
      <c r="E8" s="677"/>
      <c r="F8" s="677"/>
      <c r="G8" s="155"/>
      <c r="H8" s="504"/>
      <c r="I8" s="156"/>
      <c r="J8" s="156"/>
      <c r="K8" s="156"/>
    </row>
    <row r="9" spans="1:11" ht="15.75" customHeight="1">
      <c r="B9" s="152"/>
      <c r="C9" s="152"/>
      <c r="D9" s="157"/>
      <c r="E9" s="156"/>
      <c r="F9" s="156"/>
      <c r="G9" s="156"/>
      <c r="H9" s="156"/>
      <c r="I9" s="156"/>
      <c r="J9" s="156"/>
      <c r="K9" s="156"/>
    </row>
    <row r="10" spans="1:11" ht="16.149999999999999" customHeight="1">
      <c r="B10" s="218" t="s">
        <v>770</v>
      </c>
      <c r="C10" s="159"/>
      <c r="D10" s="157"/>
      <c r="E10" s="157"/>
      <c r="F10" s="681"/>
      <c r="G10" s="682"/>
      <c r="H10" s="682"/>
      <c r="I10" s="160"/>
      <c r="J10" s="160"/>
      <c r="K10" s="160"/>
    </row>
    <row r="11" spans="1:11" ht="11.45" customHeight="1">
      <c r="B11" s="161"/>
      <c r="C11" s="161"/>
      <c r="D11" s="161"/>
      <c r="E11" s="161"/>
      <c r="F11" s="161"/>
      <c r="G11" s="161"/>
      <c r="H11" s="161"/>
      <c r="I11" s="161"/>
      <c r="J11" s="161"/>
      <c r="K11" s="161"/>
    </row>
    <row r="12" spans="1:11" ht="15.6" customHeight="1">
      <c r="B12" s="163" t="s">
        <v>224</v>
      </c>
      <c r="C12" s="161"/>
      <c r="D12" s="706" t="str">
        <f>IF('Identifikační údaje projektu'!D23="Vyberte možnost:","",IF('Identifikační údaje projektu'!D23&lt;=1,"",IF('Další účastník 1'!$D$19="Vyberte možnost:","Chybí doplnit na listu Další účastník 1",číselníky!X15)))</f>
        <v/>
      </c>
      <c r="E12" s="706"/>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83" t="s">
        <v>769</v>
      </c>
      <c r="C14" s="161"/>
      <c r="D14" s="684"/>
      <c r="E14" s="686" t="str">
        <f>IF('Identifikační údaje projektu'!D23="Vyberte možnost:","",IF('Identifikační údaje projektu'!D23&lt;=1,"",IF(D14="","     Nevyplněno","")))</f>
        <v/>
      </c>
      <c r="F14" s="687"/>
      <c r="G14" s="161"/>
      <c r="H14" s="161"/>
      <c r="I14" s="161"/>
      <c r="J14" s="161"/>
      <c r="K14" s="161"/>
    </row>
    <row r="15" spans="1:11" ht="15.6" customHeight="1">
      <c r="B15" s="683"/>
      <c r="C15" s="161"/>
      <c r="D15" s="685"/>
      <c r="E15" s="686"/>
      <c r="F15" s="687"/>
      <c r="G15" s="161"/>
      <c r="H15" s="161"/>
      <c r="I15" s="161"/>
      <c r="J15" s="161"/>
      <c r="K15" s="161"/>
    </row>
    <row r="16" spans="1:11" ht="10.9" customHeight="1">
      <c r="B16" s="487"/>
      <c r="C16" s="161"/>
      <c r="D16" s="487"/>
      <c r="E16" s="164"/>
      <c r="F16" s="161"/>
      <c r="G16" s="161"/>
      <c r="H16" s="161"/>
      <c r="I16" s="161"/>
      <c r="J16" s="161"/>
      <c r="K16" s="161"/>
    </row>
    <row r="17" spans="2:11" ht="43.15" customHeight="1">
      <c r="B17" s="609" t="s">
        <v>1024</v>
      </c>
      <c r="C17" s="609"/>
      <c r="D17" s="609"/>
      <c r="E17" s="609"/>
      <c r="F17" s="609"/>
      <c r="G17" s="609"/>
      <c r="H17" s="609"/>
      <c r="I17" s="505"/>
      <c r="J17" s="505"/>
      <c r="K17" s="505"/>
    </row>
    <row r="18" spans="2:11" ht="55.15" customHeight="1">
      <c r="B18" s="645" t="s">
        <v>1025</v>
      </c>
      <c r="C18" s="645"/>
      <c r="D18" s="645"/>
      <c r="E18" s="645"/>
      <c r="F18" s="645"/>
      <c r="G18" s="645"/>
      <c r="H18" s="645"/>
      <c r="I18" s="645"/>
      <c r="J18" s="645"/>
      <c r="K18" s="645"/>
    </row>
    <row r="19" spans="2:11" s="47" customFormat="1" ht="3" customHeight="1">
      <c r="B19" s="166"/>
      <c r="C19" s="166"/>
      <c r="D19" s="166"/>
      <c r="E19" s="166"/>
      <c r="F19" s="166"/>
      <c r="G19" s="166"/>
      <c r="H19" s="166"/>
      <c r="I19" s="166"/>
      <c r="J19" s="166"/>
      <c r="K19" s="166"/>
    </row>
    <row r="20" spans="2:11" ht="19.899999999999999" customHeight="1">
      <c r="B20" s="161"/>
      <c r="C20" s="161"/>
      <c r="D20" s="487"/>
      <c r="E20" s="161"/>
      <c r="F20" s="161"/>
      <c r="G20" s="161"/>
      <c r="H20" s="161"/>
      <c r="I20" s="161"/>
      <c r="J20" s="161"/>
      <c r="K20" s="161"/>
    </row>
    <row r="21" spans="2:11" ht="71.45" customHeight="1">
      <c r="B21" s="472" t="s">
        <v>1201</v>
      </c>
      <c r="C21" s="161"/>
      <c r="D21" s="168" t="s">
        <v>1001</v>
      </c>
      <c r="E21" s="169" t="s">
        <v>764</v>
      </c>
      <c r="F21" s="170" t="s">
        <v>716</v>
      </c>
      <c r="G21" s="171" t="s">
        <v>765</v>
      </c>
      <c r="H21" s="172" t="s">
        <v>717</v>
      </c>
      <c r="I21" s="161"/>
      <c r="J21" s="161"/>
      <c r="K21" s="161"/>
    </row>
    <row r="22" spans="2:11" ht="30.75" customHeight="1">
      <c r="B22" s="161"/>
      <c r="C22" s="161"/>
      <c r="D22" s="173" t="s">
        <v>718</v>
      </c>
      <c r="E22" s="174">
        <v>0.7</v>
      </c>
      <c r="F22" s="174">
        <v>0.45</v>
      </c>
      <c r="G22" s="174">
        <v>0.8</v>
      </c>
      <c r="H22" s="175">
        <v>0.6</v>
      </c>
      <c r="I22" s="161"/>
      <c r="J22" s="161"/>
      <c r="K22" s="161"/>
    </row>
    <row r="23" spans="2:11" ht="30.75" customHeight="1">
      <c r="B23" s="161"/>
      <c r="C23" s="161"/>
      <c r="D23" s="173" t="s">
        <v>719</v>
      </c>
      <c r="E23" s="176">
        <v>0.6</v>
      </c>
      <c r="F23" s="176">
        <v>0.35</v>
      </c>
      <c r="G23" s="176">
        <v>0.75</v>
      </c>
      <c r="H23" s="177">
        <v>0.5</v>
      </c>
      <c r="I23" s="161"/>
      <c r="J23" s="161"/>
      <c r="K23" s="161"/>
    </row>
    <row r="24" spans="2:11" ht="30.75" customHeight="1">
      <c r="B24" s="161"/>
      <c r="C24" s="161"/>
      <c r="D24" s="178" t="s">
        <v>720</v>
      </c>
      <c r="E24" s="174">
        <v>0.5</v>
      </c>
      <c r="F24" s="174">
        <v>0.25</v>
      </c>
      <c r="G24" s="174">
        <v>0.65</v>
      </c>
      <c r="H24" s="175">
        <v>0.4</v>
      </c>
      <c r="I24" s="161"/>
      <c r="J24" s="161"/>
      <c r="K24" s="161"/>
    </row>
    <row r="25" spans="2:11" ht="30.75" customHeight="1">
      <c r="B25" s="161"/>
      <c r="C25" s="161"/>
      <c r="D25" s="179" t="s">
        <v>721</v>
      </c>
      <c r="E25" s="180">
        <v>1</v>
      </c>
      <c r="F25" s="180">
        <v>1</v>
      </c>
      <c r="G25" s="180">
        <v>1</v>
      </c>
      <c r="H25" s="181">
        <v>1</v>
      </c>
      <c r="I25" s="161"/>
      <c r="J25" s="161"/>
      <c r="K25" s="161"/>
    </row>
    <row r="26" spans="2:11" ht="13.15" customHeight="1">
      <c r="B26" s="161"/>
      <c r="C26" s="161"/>
      <c r="D26" s="182"/>
      <c r="E26" s="183"/>
      <c r="F26" s="183"/>
      <c r="G26" s="183"/>
      <c r="H26" s="183"/>
      <c r="I26" s="161"/>
      <c r="J26" s="161"/>
      <c r="K26" s="161"/>
    </row>
    <row r="27" spans="2:11" ht="31.15" customHeight="1">
      <c r="B27" s="184"/>
      <c r="C27" s="161"/>
      <c r="D27" s="185" t="s">
        <v>768</v>
      </c>
      <c r="E27" s="186">
        <f>IF($D$12="",0,IF($D$12="Chybí doplnit na listu Další účastník 1",0,IF($D$14="ANO",číselníky!AF6,číselníky!AF8)))</f>
        <v>0</v>
      </c>
      <c r="F27" s="187">
        <f>IF($D$12="",0,IF($D$12="Chybí doplnit na listu Další účastník 1",0,IF($D$14="ANO",číselníky!AG6,číselníky!AG8)))</f>
        <v>0</v>
      </c>
      <c r="G27" s="679" t="s">
        <v>771</v>
      </c>
      <c r="H27" s="679"/>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696" t="s">
        <v>1195</v>
      </c>
      <c r="C30" s="697"/>
      <c r="D30" s="698"/>
      <c r="E30" s="153"/>
      <c r="F30" s="153"/>
      <c r="G30" s="153"/>
      <c r="H30" s="153"/>
      <c r="I30" s="153"/>
      <c r="J30" s="153"/>
      <c r="K30" s="153"/>
    </row>
    <row r="31" spans="2:11" ht="9" customHeight="1">
      <c r="B31" s="192"/>
      <c r="C31" s="193"/>
      <c r="D31" s="161"/>
      <c r="E31" s="161"/>
      <c r="F31" s="161"/>
      <c r="G31" s="161"/>
      <c r="H31" s="161"/>
      <c r="I31" s="161"/>
      <c r="J31" s="161"/>
      <c r="K31" s="161"/>
    </row>
    <row r="32" spans="2:11" ht="31.15" customHeight="1">
      <c r="B32" s="167" t="s">
        <v>1003</v>
      </c>
      <c r="C32" s="161"/>
      <c r="D32" s="185" t="s">
        <v>763</v>
      </c>
      <c r="E32" s="194">
        <v>0.85</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218" t="s">
        <v>790</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6" customHeight="1">
      <c r="B37" s="609" t="s">
        <v>1026</v>
      </c>
      <c r="C37" s="609"/>
      <c r="D37" s="609"/>
      <c r="E37" s="609"/>
      <c r="F37" s="609"/>
      <c r="G37" s="609"/>
      <c r="H37" s="165"/>
      <c r="I37" s="197"/>
      <c r="J37" s="197"/>
      <c r="K37" s="197"/>
    </row>
    <row r="38" spans="2:11" ht="15.75" customHeight="1">
      <c r="B38" s="161"/>
      <c r="C38" s="161"/>
      <c r="D38" s="161"/>
      <c r="E38" s="189"/>
      <c r="F38" s="189"/>
      <c r="G38" s="189"/>
      <c r="H38" s="161"/>
      <c r="I38" s="161"/>
      <c r="J38" s="161"/>
      <c r="K38" s="161"/>
    </row>
    <row r="39" spans="2:11" ht="15.75" customHeight="1">
      <c r="B39" s="657" t="s">
        <v>722</v>
      </c>
      <c r="C39" s="658"/>
      <c r="D39" s="434" t="s">
        <v>723</v>
      </c>
      <c r="E39" s="434" t="s">
        <v>772</v>
      </c>
      <c r="F39" s="434" t="s">
        <v>773</v>
      </c>
      <c r="G39" s="434" t="s">
        <v>774</v>
      </c>
      <c r="H39" s="161"/>
      <c r="I39" s="161"/>
      <c r="J39" s="161"/>
      <c r="K39" s="161"/>
    </row>
    <row r="40" spans="2:11" ht="21" customHeight="1">
      <c r="B40" s="671" t="s">
        <v>766</v>
      </c>
      <c r="C40" s="672"/>
      <c r="D40" s="198" t="s">
        <v>724</v>
      </c>
      <c r="E40" s="199"/>
      <c r="F40" s="199"/>
      <c r="G40" s="444"/>
      <c r="H40" s="161"/>
      <c r="I40" s="161"/>
      <c r="J40" s="161"/>
      <c r="K40" s="161"/>
    </row>
    <row r="41" spans="2:11" ht="21.6" customHeight="1">
      <c r="B41" s="673" t="s">
        <v>998</v>
      </c>
      <c r="C41" s="674"/>
      <c r="D41" s="224" t="s">
        <v>724</v>
      </c>
      <c r="E41" s="445">
        <f t="shared" ref="E41:G41" si="0">1-E40</f>
        <v>1</v>
      </c>
      <c r="F41" s="445">
        <f t="shared" si="0"/>
        <v>1</v>
      </c>
      <c r="G41" s="446">
        <f t="shared" si="0"/>
        <v>1</v>
      </c>
      <c r="H41" s="200"/>
      <c r="I41" s="161"/>
      <c r="J41" s="161"/>
      <c r="K41" s="161"/>
    </row>
    <row r="42" spans="2:11" ht="18.600000000000001" customHeight="1">
      <c r="B42" s="161"/>
      <c r="C42" s="161"/>
      <c r="D42" s="161"/>
      <c r="E42" s="189"/>
      <c r="F42" s="189"/>
      <c r="G42" s="189"/>
      <c r="H42" s="201"/>
      <c r="I42" s="161"/>
      <c r="J42" s="161"/>
      <c r="K42" s="161"/>
    </row>
    <row r="43" spans="2:11" s="435" customFormat="1" ht="15.75" customHeight="1">
      <c r="B43" s="657" t="s">
        <v>722</v>
      </c>
      <c r="C43" s="658"/>
      <c r="D43" s="434" t="s">
        <v>723</v>
      </c>
      <c r="E43" s="434" t="s">
        <v>772</v>
      </c>
      <c r="F43" s="434" t="s">
        <v>773</v>
      </c>
      <c r="G43" s="434" t="s">
        <v>775</v>
      </c>
      <c r="H43" s="200"/>
      <c r="I43" s="439"/>
      <c r="J43" s="439"/>
      <c r="K43" s="439"/>
    </row>
    <row r="44" spans="2:11" ht="21" customHeight="1">
      <c r="B44" s="690" t="s">
        <v>778</v>
      </c>
      <c r="C44" s="691"/>
      <c r="D44" s="202" t="s">
        <v>730</v>
      </c>
      <c r="E44" s="498">
        <f>E$40*E$66</f>
        <v>0</v>
      </c>
      <c r="F44" s="498">
        <f>F$40*F$66</f>
        <v>0</v>
      </c>
      <c r="G44" s="498">
        <f>G$40*G$66</f>
        <v>0</v>
      </c>
      <c r="H44" s="200"/>
      <c r="I44" s="161"/>
      <c r="J44" s="161"/>
      <c r="K44" s="161"/>
    </row>
    <row r="45" spans="2:11" ht="21" customHeight="1">
      <c r="B45" s="673" t="s">
        <v>779</v>
      </c>
      <c r="C45" s="674"/>
      <c r="D45" s="442" t="s">
        <v>730</v>
      </c>
      <c r="E45" s="443">
        <f>E$41*E$66</f>
        <v>0</v>
      </c>
      <c r="F45" s="443">
        <f>F$41*F$66</f>
        <v>0</v>
      </c>
      <c r="G45" s="443">
        <f>G$41*G$66</f>
        <v>0</v>
      </c>
      <c r="H45" s="200"/>
      <c r="I45" s="161"/>
      <c r="J45" s="161"/>
      <c r="K45" s="161"/>
    </row>
    <row r="46" spans="2:1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158" t="s">
        <v>728</v>
      </c>
      <c r="C48" s="210"/>
      <c r="D48" s="440" t="s">
        <v>26</v>
      </c>
      <c r="E48" s="211" t="str">
        <f>IF(D48="Vyberte možnost:","     Nevyplněno","")</f>
        <v xml:space="preserve">     Nevyplněno</v>
      </c>
      <c r="F48" s="153"/>
      <c r="G48" s="153"/>
      <c r="H48" s="153"/>
      <c r="I48" s="153"/>
      <c r="J48" s="153"/>
      <c r="K48" s="153"/>
    </row>
    <row r="49" spans="1:11" ht="4.9000000000000004" customHeight="1">
      <c r="B49" s="193"/>
      <c r="C49" s="193"/>
      <c r="D49" s="212"/>
      <c r="E49" s="161"/>
      <c r="F49" s="161"/>
      <c r="G49" s="161"/>
      <c r="H49" s="161"/>
      <c r="I49" s="161"/>
      <c r="J49" s="161"/>
      <c r="K49" s="161"/>
    </row>
    <row r="50" spans="1:11" ht="17.25" customHeight="1">
      <c r="B50" s="705" t="s">
        <v>1080</v>
      </c>
      <c r="C50" s="705"/>
      <c r="D50" s="705"/>
      <c r="E50" s="705"/>
      <c r="F50" s="705"/>
      <c r="G50" s="705"/>
      <c r="H50" s="705"/>
      <c r="I50" s="161"/>
      <c r="J50" s="161"/>
      <c r="K50" s="161"/>
    </row>
    <row r="51" spans="1:11" ht="27.75" customHeight="1">
      <c r="B51" s="609" t="s">
        <v>1081</v>
      </c>
      <c r="C51" s="609"/>
      <c r="D51" s="609"/>
      <c r="E51" s="609"/>
      <c r="F51" s="609"/>
      <c r="G51" s="609"/>
      <c r="H51" s="609"/>
      <c r="I51" s="196"/>
      <c r="J51" s="196"/>
      <c r="K51" s="196"/>
    </row>
    <row r="52" spans="1:11" ht="42" customHeight="1">
      <c r="B52" s="609" t="s">
        <v>1079</v>
      </c>
      <c r="C52" s="609"/>
      <c r="D52" s="609"/>
      <c r="E52" s="609"/>
      <c r="F52" s="609"/>
      <c r="G52" s="609"/>
      <c r="H52" s="609"/>
      <c r="I52" s="196"/>
      <c r="J52" s="196"/>
      <c r="K52" s="196"/>
    </row>
    <row r="53" spans="1:11" s="47" customFormat="1" ht="15.75" customHeight="1">
      <c r="B53" s="213"/>
      <c r="C53" s="214"/>
      <c r="D53" s="215"/>
      <c r="E53" s="215"/>
      <c r="F53" s="214"/>
      <c r="G53" s="214"/>
      <c r="H53" s="214"/>
      <c r="I53" s="216"/>
      <c r="J53" s="217"/>
      <c r="K53" s="217"/>
    </row>
    <row r="54" spans="1:11" ht="15.6" customHeight="1">
      <c r="B54" s="218" t="s">
        <v>1029</v>
      </c>
      <c r="C54" s="210"/>
      <c r="D54" s="219"/>
      <c r="E54" s="219"/>
      <c r="F54" s="153"/>
      <c r="G54" s="153"/>
      <c r="H54" s="153"/>
      <c r="I54" s="153"/>
      <c r="J54" s="153"/>
      <c r="K54" s="153"/>
    </row>
    <row r="55" spans="1:11" ht="4.1500000000000004" customHeight="1">
      <c r="B55" s="704"/>
      <c r="C55" s="704"/>
      <c r="D55" s="704"/>
      <c r="E55" s="704"/>
      <c r="F55" s="704"/>
      <c r="G55" s="704"/>
      <c r="H55" s="704"/>
      <c r="I55" s="704"/>
      <c r="J55" s="704"/>
      <c r="K55" s="704"/>
    </row>
    <row r="56" spans="1:11" ht="23.45" customHeight="1">
      <c r="B56" s="221" t="s">
        <v>780</v>
      </c>
      <c r="C56" s="485"/>
      <c r="D56" s="485"/>
      <c r="E56" s="485"/>
      <c r="F56" s="485"/>
      <c r="G56" s="485"/>
      <c r="H56" s="485"/>
      <c r="I56" s="485"/>
      <c r="J56" s="485"/>
      <c r="K56" s="485"/>
    </row>
    <row r="57" spans="1:11" ht="15.75" customHeight="1">
      <c r="B57" s="689" t="s">
        <v>1149</v>
      </c>
      <c r="C57" s="689"/>
      <c r="D57" s="689"/>
      <c r="E57" s="689"/>
      <c r="F57" s="689"/>
      <c r="G57" s="689"/>
      <c r="H57" s="689"/>
      <c r="I57" s="689"/>
      <c r="J57" s="689"/>
      <c r="K57" s="689"/>
    </row>
    <row r="58" spans="1:11" ht="10.9" customHeight="1">
      <c r="B58" s="161"/>
      <c r="C58" s="161"/>
      <c r="D58" s="161"/>
      <c r="E58" s="161"/>
      <c r="F58" s="161"/>
      <c r="G58" s="161"/>
      <c r="H58" s="161"/>
      <c r="I58" s="161"/>
      <c r="J58" s="161"/>
      <c r="K58" s="161"/>
    </row>
    <row r="59" spans="1:11" s="435" customFormat="1" ht="20.100000000000001" customHeight="1">
      <c r="A59" s="441"/>
      <c r="B59" s="657" t="s">
        <v>722</v>
      </c>
      <c r="C59" s="658"/>
      <c r="D59" s="434" t="s">
        <v>723</v>
      </c>
      <c r="E59" s="434" t="s">
        <v>772</v>
      </c>
      <c r="F59" s="434" t="s">
        <v>773</v>
      </c>
      <c r="G59" s="434" t="s">
        <v>774</v>
      </c>
      <c r="H59" s="484" t="s">
        <v>725</v>
      </c>
      <c r="I59" s="439"/>
      <c r="J59" s="439"/>
      <c r="K59" s="506"/>
    </row>
    <row r="60" spans="1:11" ht="21" customHeight="1">
      <c r="A60" s="93"/>
      <c r="B60" s="671" t="s">
        <v>726</v>
      </c>
      <c r="C60" s="672"/>
      <c r="D60" s="223" t="s">
        <v>730</v>
      </c>
      <c r="E60" s="507"/>
      <c r="F60" s="390"/>
      <c r="G60" s="390"/>
      <c r="H60" s="499">
        <f>SUM(E60:G60)</f>
        <v>0</v>
      </c>
      <c r="I60" s="161"/>
      <c r="J60" s="161"/>
      <c r="K60" s="488"/>
    </row>
    <row r="61" spans="1:11" ht="21" customHeight="1">
      <c r="A61" s="93"/>
      <c r="B61" s="673" t="s">
        <v>727</v>
      </c>
      <c r="C61" s="674"/>
      <c r="D61" s="224" t="s">
        <v>730</v>
      </c>
      <c r="E61" s="390"/>
      <c r="F61" s="390"/>
      <c r="G61" s="390"/>
      <c r="H61" s="500">
        <f>SUM(E61:G61)</f>
        <v>0</v>
      </c>
      <c r="I61" s="161"/>
      <c r="J61" s="161"/>
      <c r="K61" s="488"/>
    </row>
    <row r="62" spans="1:11" ht="21" customHeight="1">
      <c r="A62" s="93"/>
      <c r="B62" s="675" t="s">
        <v>729</v>
      </c>
      <c r="C62" s="676"/>
      <c r="D62" s="225" t="s">
        <v>730</v>
      </c>
      <c r="E62" s="390"/>
      <c r="F62" s="390"/>
      <c r="G62" s="390"/>
      <c r="H62" s="499">
        <f>SUM(E62:G62)</f>
        <v>0</v>
      </c>
      <c r="I62" s="161"/>
      <c r="J62" s="161"/>
      <c r="K62" s="488"/>
    </row>
    <row r="63" spans="1:11" ht="21" customHeight="1">
      <c r="A63" s="93"/>
      <c r="B63" s="669" t="s">
        <v>731</v>
      </c>
      <c r="C63" s="670"/>
      <c r="D63" s="224" t="s">
        <v>730</v>
      </c>
      <c r="E63" s="390"/>
      <c r="F63" s="390"/>
      <c r="G63" s="390"/>
      <c r="H63" s="500">
        <f>SUM(E63:G63)</f>
        <v>0</v>
      </c>
      <c r="I63" s="161"/>
      <c r="J63" s="161"/>
      <c r="K63" s="488"/>
    </row>
    <row r="64" spans="1:11" ht="21" customHeight="1">
      <c r="A64" s="93"/>
      <c r="B64" s="671" t="s">
        <v>732</v>
      </c>
      <c r="C64" s="672"/>
      <c r="D64" s="225" t="s">
        <v>730</v>
      </c>
      <c r="E64" s="390"/>
      <c r="F64" s="390"/>
      <c r="G64" s="390"/>
      <c r="H64" s="499">
        <f>SUM(E64:G64)</f>
        <v>0</v>
      </c>
      <c r="I64" s="161"/>
      <c r="J64" s="161"/>
      <c r="K64" s="488"/>
    </row>
    <row r="65" spans="1:12" s="47" customFormat="1" ht="3" customHeight="1">
      <c r="A65" s="110"/>
      <c r="B65" s="508"/>
      <c r="C65" s="509"/>
      <c r="D65" s="510"/>
      <c r="E65" s="511"/>
      <c r="F65" s="511"/>
      <c r="G65" s="511"/>
      <c r="H65" s="512"/>
      <c r="I65" s="161"/>
      <c r="J65" s="161"/>
      <c r="K65" s="231"/>
    </row>
    <row r="66" spans="1:12" ht="18" customHeight="1" thickBot="1">
      <c r="A66" s="93"/>
      <c r="B66" s="643" t="s">
        <v>1004</v>
      </c>
      <c r="C66" s="644"/>
      <c r="D66" s="232" t="s">
        <v>730</v>
      </c>
      <c r="E66" s="397">
        <f t="shared" ref="E66:H66" si="1">SUM(E60:E64)</f>
        <v>0</v>
      </c>
      <c r="F66" s="397">
        <f t="shared" si="1"/>
        <v>0</v>
      </c>
      <c r="G66" s="397">
        <f t="shared" si="1"/>
        <v>0</v>
      </c>
      <c r="H66" s="398">
        <f t="shared" si="1"/>
        <v>0</v>
      </c>
      <c r="I66" s="656"/>
      <c r="J66" s="656"/>
      <c r="K66" s="488"/>
    </row>
    <row r="67" spans="1:12" ht="4.9000000000000004" customHeight="1" thickTop="1">
      <c r="A67" s="93"/>
      <c r="B67" s="234"/>
      <c r="C67" s="234"/>
      <c r="D67" s="234"/>
      <c r="E67" s="234"/>
      <c r="F67" s="234"/>
      <c r="G67" s="234"/>
      <c r="H67" s="234"/>
      <c r="I67" s="488"/>
      <c r="J67" s="488"/>
      <c r="K67" s="488"/>
    </row>
    <row r="68" spans="1:12" ht="27.75" customHeight="1">
      <c r="A68" s="93"/>
      <c r="B68" s="234"/>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234"/>
      <c r="I68" s="656"/>
      <c r="J68" s="656"/>
      <c r="K68" s="488"/>
    </row>
    <row r="69" spans="1:12" ht="5.45" customHeight="1">
      <c r="A69" s="36"/>
      <c r="B69" s="234"/>
      <c r="C69" s="234"/>
      <c r="D69" s="234"/>
      <c r="E69" s="234"/>
      <c r="F69" s="234"/>
      <c r="G69" s="234"/>
      <c r="H69" s="473"/>
      <c r="I69" s="488"/>
      <c r="J69" s="488"/>
      <c r="K69" s="488"/>
    </row>
    <row r="70" spans="1:12" ht="20.45" customHeight="1">
      <c r="B70" s="236" t="s">
        <v>776</v>
      </c>
      <c r="C70" s="234"/>
      <c r="D70" s="646" t="str">
        <f>IF(H61=0,"  Není relevantní",IF(H61&lt;=0.2*(H66),"  Výše nákladů na subdodávky je v pořádku.","  Náklady na subdodávky překročily 20% z celkových uznaných nákladů."))</f>
        <v xml:space="preserve">  Není relevantní</v>
      </c>
      <c r="E70" s="647"/>
      <c r="F70" s="647"/>
      <c r="G70" s="647"/>
      <c r="H70" s="473"/>
      <c r="I70" s="488"/>
      <c r="J70" s="488"/>
      <c r="K70" s="161"/>
    </row>
    <row r="71" spans="1:12" ht="9" customHeight="1">
      <c r="B71" s="236"/>
      <c r="C71" s="234"/>
      <c r="D71" s="490"/>
      <c r="E71" s="490"/>
      <c r="F71" s="490"/>
      <c r="G71" s="490"/>
      <c r="H71" s="473"/>
      <c r="I71" s="488"/>
      <c r="J71" s="488"/>
      <c r="K71" s="161"/>
    </row>
    <row r="72" spans="1:12" ht="20.25" customHeight="1">
      <c r="B72" s="236" t="s">
        <v>1078</v>
      </c>
      <c r="C72" s="234"/>
      <c r="D72" s="662" t="str">
        <f>IF($D$48="Flat rate 25 %",IF(H64&gt;SUM(H60+H62+H63)*0.25,"  Výše nepřímých nákladů vykazovaných metodou flat rate 25 % překročena! Prosím opravte.","  Výše nepřímých nákladů je v pořádku."),"  Není relevantní")</f>
        <v xml:space="preserve">  Není relevantní</v>
      </c>
      <c r="E72" s="663"/>
      <c r="F72" s="663"/>
      <c r="G72" s="664"/>
      <c r="H72" s="473"/>
      <c r="I72" s="488"/>
      <c r="J72" s="488"/>
      <c r="K72" s="161"/>
    </row>
    <row r="73" spans="1:12" ht="9" customHeight="1">
      <c r="B73" s="237"/>
      <c r="C73" s="234"/>
      <c r="D73" s="492"/>
      <c r="E73" s="492"/>
      <c r="F73" s="492"/>
      <c r="G73" s="234"/>
      <c r="H73" s="473"/>
      <c r="I73" s="488"/>
      <c r="J73" s="488"/>
      <c r="K73" s="161"/>
    </row>
    <row r="74" spans="1:12" ht="25.15" customHeight="1">
      <c r="B74" s="645" t="s">
        <v>1082</v>
      </c>
      <c r="C74" s="645"/>
      <c r="D74" s="645"/>
      <c r="E74" s="645"/>
      <c r="F74" s="645"/>
      <c r="G74" s="645"/>
      <c r="H74" s="645"/>
      <c r="I74" s="196"/>
      <c r="J74" s="196"/>
      <c r="K74" s="161"/>
    </row>
    <row r="75" spans="1:12" ht="4.9000000000000004" customHeight="1">
      <c r="B75" s="645"/>
      <c r="C75" s="645"/>
      <c r="D75" s="645"/>
      <c r="E75" s="645"/>
      <c r="F75" s="645"/>
      <c r="G75" s="645"/>
      <c r="H75" s="645"/>
      <c r="I75" s="196"/>
      <c r="J75" s="196"/>
      <c r="K75" s="161"/>
    </row>
    <row r="76" spans="1:12" ht="15.6" customHeight="1">
      <c r="B76" s="513" t="s">
        <v>1017</v>
      </c>
      <c r="C76" s="513"/>
      <c r="D76" s="513"/>
      <c r="E76" s="513"/>
      <c r="F76" s="513"/>
      <c r="G76" s="513"/>
      <c r="H76" s="513"/>
      <c r="I76" s="196"/>
      <c r="J76" s="161"/>
      <c r="K76" s="161"/>
    </row>
    <row r="77" spans="1:12" ht="15.75" customHeight="1">
      <c r="B77" s="238"/>
      <c r="C77" s="238"/>
      <c r="D77" s="239"/>
      <c r="E77" s="240"/>
      <c r="F77" s="241"/>
      <c r="G77" s="241"/>
      <c r="H77" s="241"/>
      <c r="I77" s="242"/>
      <c r="J77" s="241"/>
      <c r="K77" s="241"/>
    </row>
    <row r="78" spans="1:12" ht="16.149999999999999" customHeight="1">
      <c r="B78" s="218" t="s">
        <v>1028</v>
      </c>
      <c r="C78" s="191"/>
      <c r="D78" s="153"/>
      <c r="E78" s="153"/>
      <c r="F78" s="153"/>
      <c r="G78" s="153"/>
      <c r="H78" s="153"/>
      <c r="I78" s="153"/>
      <c r="J78" s="153"/>
      <c r="K78" s="243"/>
      <c r="L78" s="29"/>
    </row>
    <row r="79" spans="1:12" ht="9" customHeight="1">
      <c r="B79" s="192"/>
      <c r="C79" s="193"/>
      <c r="D79" s="161"/>
      <c r="E79" s="161"/>
      <c r="F79" s="161"/>
      <c r="G79" s="161"/>
      <c r="H79" s="161"/>
      <c r="I79" s="161"/>
      <c r="J79" s="161"/>
      <c r="K79" s="243"/>
      <c r="L79" s="29"/>
    </row>
    <row r="80" spans="1:12" ht="20.25" customHeight="1">
      <c r="B80" s="470" t="s">
        <v>1156</v>
      </c>
      <c r="C80" s="193"/>
      <c r="D80" s="161"/>
      <c r="E80" s="161"/>
      <c r="F80" s="161"/>
      <c r="G80" s="161"/>
      <c r="H80" s="161"/>
      <c r="I80" s="161"/>
      <c r="J80" s="161"/>
      <c r="K80" s="473"/>
      <c r="L80" s="29"/>
    </row>
    <row r="81" spans="2:12" ht="28.5" customHeight="1">
      <c r="B81" s="665" t="s">
        <v>1058</v>
      </c>
      <c r="C81" s="665"/>
      <c r="D81" s="665"/>
      <c r="E81" s="665"/>
      <c r="F81" s="665"/>
      <c r="G81" s="665"/>
      <c r="H81" s="665"/>
      <c r="I81" s="161"/>
      <c r="J81" s="161"/>
      <c r="K81" s="473"/>
      <c r="L81" s="29"/>
    </row>
    <row r="82" spans="2:12" ht="5.45" customHeight="1">
      <c r="B82" s="514"/>
      <c r="C82" s="193"/>
      <c r="D82" s="161"/>
      <c r="E82" s="161"/>
      <c r="F82" s="161"/>
      <c r="G82" s="161"/>
      <c r="H82" s="161"/>
      <c r="I82" s="161"/>
      <c r="J82" s="161"/>
      <c r="K82" s="473"/>
      <c r="L82" s="29"/>
    </row>
    <row r="83" spans="2:12" s="435" customFormat="1" ht="20.100000000000001" customHeight="1">
      <c r="B83" s="657" t="s">
        <v>722</v>
      </c>
      <c r="C83" s="658"/>
      <c r="D83" s="434" t="s">
        <v>723</v>
      </c>
      <c r="E83" s="436" t="s">
        <v>772</v>
      </c>
      <c r="F83" s="437" t="s">
        <v>773</v>
      </c>
      <c r="G83" s="436" t="s">
        <v>774</v>
      </c>
      <c r="H83" s="438" t="s">
        <v>725</v>
      </c>
      <c r="I83" s="439"/>
      <c r="J83" s="439"/>
      <c r="K83" s="439"/>
    </row>
    <row r="84" spans="2:12" ht="34.5" customHeight="1">
      <c r="B84" s="659" t="s">
        <v>1065</v>
      </c>
      <c r="C84" s="660"/>
      <c r="D84" s="223" t="s">
        <v>730</v>
      </c>
      <c r="E84" s="391">
        <f>IF($D$12="VO - Výzkumná organizace",FLOOR((E66*$E$32),1),FLOOR(E66*(E40*$E$27+E41*$F$27),1))</f>
        <v>0</v>
      </c>
      <c r="F84" s="391">
        <f>IF($D$12="VO - Výzkumná organizace",FLOOR((F66*$E$32),1),FLOOR(F66*(F40*$E$27+F41*$F$27),1))</f>
        <v>0</v>
      </c>
      <c r="G84" s="391">
        <f>IF($D$12="VO - Výzkumná organizace",FLOOR((G66*$E$32),1),FLOOR(G66*(G40*$E$27+G41*$F$27),1))</f>
        <v>0</v>
      </c>
      <c r="H84" s="392">
        <f>SUM(E84:G84)</f>
        <v>0</v>
      </c>
      <c r="I84" s="666"/>
      <c r="J84" s="667"/>
      <c r="K84" s="161"/>
    </row>
    <row r="85" spans="2:12" ht="34.5" customHeight="1">
      <c r="B85" s="701" t="str">
        <f>IF(FP_DU&lt;&gt;"VO - výzkumná organizace","","Maximální výše podpory pro výzkumnou organizaci
v případě dofinancování druhým subjektem")</f>
        <v/>
      </c>
      <c r="C85" s="702"/>
      <c r="D85" s="423" t="str">
        <f>IF(FP_DU&lt;&gt;"VO - výzkumná organizace","","€")</f>
        <v/>
      </c>
      <c r="E85" s="393" t="str">
        <f>IF(FP_DU&lt;&gt;"VO - výzkumná organizace","",PRODUCT(E66*1))</f>
        <v/>
      </c>
      <c r="F85" s="393" t="str">
        <f>IF(FP_DU&lt;&gt;"VO - výzkumná organizace","",PRODUCT(F66*1))</f>
        <v/>
      </c>
      <c r="G85" s="393" t="str">
        <f>IF(FP_DU&lt;&gt;"VO - výzkumná organizace","",PRODUCT(G66*1))</f>
        <v/>
      </c>
      <c r="H85" s="394" t="str">
        <f>IF(B85="","",SUM(E85:G85))</f>
        <v/>
      </c>
      <c r="I85" s="666"/>
      <c r="J85" s="667"/>
      <c r="K85" s="161"/>
    </row>
    <row r="86" spans="2:12" ht="21" customHeight="1">
      <c r="B86" s="675" t="s">
        <v>1005</v>
      </c>
      <c r="C86" s="676"/>
      <c r="D86" s="225" t="s">
        <v>730</v>
      </c>
      <c r="E86" s="395"/>
      <c r="F86" s="395"/>
      <c r="G86" s="395"/>
      <c r="H86" s="392">
        <f>SUM(E86:G86)</f>
        <v>0</v>
      </c>
      <c r="I86" s="668"/>
      <c r="J86" s="667"/>
      <c r="K86" s="161"/>
    </row>
    <row r="87" spans="2:12" ht="21" customHeight="1">
      <c r="B87" s="641" t="s">
        <v>735</v>
      </c>
      <c r="C87" s="642"/>
      <c r="D87" s="244" t="s">
        <v>730</v>
      </c>
      <c r="E87" s="393">
        <f t="shared" ref="E87:G87" si="2">E88-E86</f>
        <v>0</v>
      </c>
      <c r="F87" s="393">
        <f t="shared" si="2"/>
        <v>0</v>
      </c>
      <c r="G87" s="393">
        <f t="shared" si="2"/>
        <v>0</v>
      </c>
      <c r="H87" s="394">
        <f>SUM(E87:G87)</f>
        <v>0</v>
      </c>
      <c r="I87" s="161"/>
      <c r="J87" s="161"/>
      <c r="K87" s="161"/>
    </row>
    <row r="88" spans="2:12" ht="21" customHeight="1">
      <c r="B88" s="671" t="s">
        <v>734</v>
      </c>
      <c r="C88" s="672"/>
      <c r="D88" s="223" t="s">
        <v>730</v>
      </c>
      <c r="E88" s="391">
        <f>E66</f>
        <v>0</v>
      </c>
      <c r="F88" s="391">
        <f t="shared" ref="F88:H88" si="3">F66</f>
        <v>0</v>
      </c>
      <c r="G88" s="391">
        <f t="shared" si="3"/>
        <v>0</v>
      </c>
      <c r="H88" s="392">
        <f t="shared" si="3"/>
        <v>0</v>
      </c>
      <c r="I88" s="161"/>
      <c r="J88" s="161"/>
      <c r="K88" s="161"/>
    </row>
    <row r="89" spans="2:12" ht="3" customHeight="1">
      <c r="B89" s="515"/>
      <c r="C89" s="516"/>
      <c r="D89" s="517"/>
      <c r="E89" s="518"/>
      <c r="F89" s="518"/>
      <c r="G89" s="519"/>
      <c r="H89" s="520"/>
      <c r="I89" s="161"/>
      <c r="J89" s="161"/>
      <c r="K89" s="161"/>
    </row>
    <row r="90" spans="2:12" ht="18" customHeight="1" thickBot="1">
      <c r="B90" s="643" t="s">
        <v>736</v>
      </c>
      <c r="C90" s="644"/>
      <c r="D90" s="232" t="s">
        <v>724</v>
      </c>
      <c r="E90" s="251">
        <f t="shared" ref="E90:H90" si="4">IFERROR(E86/E88,0)</f>
        <v>0</v>
      </c>
      <c r="F90" s="251">
        <f t="shared" si="4"/>
        <v>0</v>
      </c>
      <c r="G90" s="252">
        <f t="shared" si="4"/>
        <v>0</v>
      </c>
      <c r="H90" s="521">
        <f t="shared" si="4"/>
        <v>0</v>
      </c>
      <c r="I90" s="161"/>
      <c r="J90" s="161"/>
      <c r="K90" s="161"/>
    </row>
    <row r="91" spans="2:12" ht="3" customHeight="1" thickTop="1">
      <c r="B91" s="161"/>
      <c r="C91" s="161"/>
      <c r="D91" s="161"/>
      <c r="E91" s="161"/>
      <c r="F91" s="161"/>
      <c r="G91" s="161"/>
      <c r="H91" s="161"/>
      <c r="I91" s="161"/>
      <c r="J91" s="161"/>
      <c r="K91" s="161"/>
    </row>
    <row r="92" spans="2:12" ht="21" customHeight="1">
      <c r="B92" s="161"/>
      <c r="C92" s="161"/>
      <c r="D92" s="161"/>
      <c r="E92" s="161"/>
      <c r="F92" s="161"/>
      <c r="G92" s="161"/>
      <c r="H92" s="703" t="str">
        <f>IF($H$85="",IF($H$86&gt;$H$84,"  Přesáhli jste maximální možnou intenzitu podpory 
  pro daný typ subjektu dle Nařízení EK!",""),IF($H$86&gt;$H$85,"  Přesáhli jste maximální možnou intenzitu podpory
  pro daný typ subjektu dle Nařízení EK!",""))</f>
        <v/>
      </c>
      <c r="I92" s="703"/>
      <c r="J92" s="161"/>
      <c r="K92" s="161"/>
    </row>
    <row r="93" spans="2:12" ht="31.5" customHeight="1">
      <c r="B93" s="476" t="str">
        <f>IF('Identifikační údaje projektu'!D23=2,"Kontrola podpory za všechny české uchazeče 
a za projekt dle programu EPSILON","")</f>
        <v/>
      </c>
      <c r="C93" s="477"/>
      <c r="D93" s="366" t="str">
        <f>IF('Identifikační údaje projektu'!D23=2,míra_podpory,"")</f>
        <v/>
      </c>
      <c r="E93" s="662" t="str">
        <f>IF('Identifikační údaje projektu'!D23=2,IF($D$93&lt;=$E$32,"  Požadovaná podpora je v pořádku.","  Požadovaná podpora převyšuje maximální možnou podporu 
  plynoucí z podmínek programu EPSILON!"),"")</f>
        <v/>
      </c>
      <c r="F93" s="663"/>
      <c r="G93" s="664"/>
      <c r="H93" s="703"/>
      <c r="I93" s="703"/>
      <c r="J93" s="161"/>
      <c r="K93" s="161"/>
    </row>
    <row r="94" spans="2:12" ht="12" customHeight="1">
      <c r="B94" s="254"/>
      <c r="C94" s="161"/>
      <c r="D94" s="161"/>
      <c r="E94" s="161"/>
      <c r="F94" s="161"/>
      <c r="G94" s="161"/>
      <c r="H94" s="161"/>
      <c r="I94" s="161"/>
      <c r="J94" s="161"/>
      <c r="K94" s="161"/>
    </row>
    <row r="95" spans="2:12" ht="15.75" customHeight="1">
      <c r="B95" s="645" t="s">
        <v>999</v>
      </c>
      <c r="C95" s="645"/>
      <c r="D95" s="645"/>
      <c r="E95" s="645" t="str">
        <f t="shared" ref="E95:G95" si="5">IF(E86&gt;E84,"Překročena výše podpory","")</f>
        <v/>
      </c>
      <c r="F95" s="645" t="str">
        <f t="shared" si="5"/>
        <v/>
      </c>
      <c r="G95" s="645" t="str">
        <f t="shared" si="5"/>
        <v/>
      </c>
      <c r="H95" s="645"/>
      <c r="I95" s="645"/>
      <c r="J95" s="645"/>
      <c r="K95" s="161"/>
    </row>
    <row r="96" spans="2:12" s="47" customFormat="1" ht="15.6" customHeight="1">
      <c r="B96" s="166"/>
      <c r="C96" s="166"/>
      <c r="D96" s="166"/>
      <c r="E96" s="166"/>
      <c r="F96" s="166"/>
      <c r="G96" s="166"/>
      <c r="H96" s="166"/>
      <c r="I96" s="166"/>
      <c r="J96" s="166"/>
      <c r="K96" s="160"/>
    </row>
    <row r="97" spans="2:11" s="47" customFormat="1" ht="15.6" customHeight="1">
      <c r="B97" s="218" t="s">
        <v>1027</v>
      </c>
      <c r="C97" s="166"/>
      <c r="D97" s="166"/>
      <c r="E97" s="166"/>
      <c r="F97" s="166"/>
      <c r="G97" s="166"/>
      <c r="H97" s="166"/>
      <c r="I97" s="166"/>
      <c r="J97" s="166"/>
      <c r="K97" s="160"/>
    </row>
    <row r="98" spans="2:11" s="47" customFormat="1" ht="4.9000000000000004" customHeight="1">
      <c r="B98" s="257"/>
      <c r="C98" s="257"/>
      <c r="D98" s="257"/>
      <c r="E98" s="257"/>
      <c r="F98" s="257"/>
      <c r="G98" s="257"/>
      <c r="H98" s="257"/>
      <c r="I98" s="257"/>
      <c r="J98" s="257"/>
      <c r="K98" s="160"/>
    </row>
    <row r="99" spans="2:11" ht="15.75" customHeight="1">
      <c r="B99" s="650" t="s">
        <v>1010</v>
      </c>
      <c r="C99" s="258"/>
      <c r="D99" s="651" t="s">
        <v>730</v>
      </c>
      <c r="E99" s="652">
        <f>E66*(1-E90)</f>
        <v>0</v>
      </c>
      <c r="F99" s="652">
        <f t="shared" ref="F99:G99" si="6">F66*(1-F90)</f>
        <v>0</v>
      </c>
      <c r="G99" s="652">
        <f t="shared" si="6"/>
        <v>0</v>
      </c>
      <c r="H99" s="648">
        <f>SUM(E99:G100)</f>
        <v>0</v>
      </c>
      <c r="I99" s="161"/>
      <c r="J99" s="161"/>
      <c r="K99" s="208"/>
    </row>
    <row r="100" spans="2:11" s="47" customFormat="1" ht="13.9" customHeight="1">
      <c r="B100" s="650"/>
      <c r="C100" s="258"/>
      <c r="D100" s="651"/>
      <c r="E100" s="652"/>
      <c r="F100" s="652"/>
      <c r="G100" s="652"/>
      <c r="H100" s="649"/>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1150</v>
      </c>
      <c r="C103" s="156"/>
      <c r="D103" s="156"/>
      <c r="E103" s="156"/>
      <c r="F103" s="156"/>
      <c r="G103" s="156"/>
      <c r="H103" s="156"/>
      <c r="I103" s="156"/>
      <c r="J103" s="156"/>
      <c r="K103" s="208"/>
    </row>
    <row r="104" spans="2:11" ht="4.9000000000000004" customHeight="1">
      <c r="B104" s="167"/>
      <c r="C104" s="167"/>
      <c r="D104" s="167"/>
      <c r="E104" s="167"/>
      <c r="F104" s="167"/>
      <c r="G104" s="260"/>
      <c r="H104" s="167"/>
      <c r="I104" s="167"/>
      <c r="J104" s="167"/>
      <c r="K104" s="208"/>
    </row>
    <row r="105" spans="2:11" ht="36" customHeight="1">
      <c r="B105" s="380" t="s">
        <v>1148</v>
      </c>
      <c r="C105" s="161"/>
      <c r="D105" s="261" t="s">
        <v>1007</v>
      </c>
      <c r="E105" s="522">
        <f>$H$66</f>
        <v>0</v>
      </c>
      <c r="F105" s="161"/>
      <c r="G105" s="261" t="s">
        <v>1077</v>
      </c>
      <c r="H105" s="522">
        <f>$H$86</f>
        <v>0</v>
      </c>
      <c r="I105" s="262"/>
      <c r="J105" s="161"/>
      <c r="K105" s="208"/>
    </row>
    <row r="106" spans="2:11" ht="9.6" customHeight="1">
      <c r="B106" s="73"/>
      <c r="C106" s="73"/>
      <c r="D106" s="73"/>
      <c r="E106" s="73"/>
      <c r="F106" s="73"/>
      <c r="G106" s="73"/>
      <c r="H106" s="73"/>
      <c r="I106" s="73"/>
      <c r="J106" s="73"/>
      <c r="K106" s="30"/>
    </row>
    <row r="107" spans="2:11" s="47" customFormat="1" ht="15.75" customHeight="1">
      <c r="B107" s="116"/>
      <c r="C107" s="115"/>
      <c r="D107" s="112"/>
      <c r="E107" s="113"/>
      <c r="F107" s="113"/>
      <c r="G107" s="113"/>
      <c r="H107" s="114"/>
      <c r="I107" s="42"/>
      <c r="J107" s="42"/>
      <c r="K107" s="81"/>
    </row>
    <row r="108" spans="2:11" s="47" customFormat="1" ht="15.75" customHeight="1">
      <c r="B108" s="116"/>
      <c r="C108" s="115"/>
      <c r="D108" s="112"/>
      <c r="E108" s="113"/>
      <c r="F108" s="113"/>
      <c r="G108" s="113"/>
      <c r="H108" s="114"/>
      <c r="I108" s="42"/>
      <c r="J108" s="42"/>
      <c r="K108" s="81"/>
    </row>
    <row r="109" spans="2:11" ht="15.75" customHeight="1">
      <c r="B109" s="87"/>
      <c r="C109" s="87"/>
      <c r="D109" s="87"/>
      <c r="E109" s="87"/>
      <c r="F109" s="87"/>
      <c r="G109" s="87"/>
      <c r="H109" s="87"/>
      <c r="I109" s="699" t="str">
        <f>Pokyny!E46</f>
        <v xml:space="preserve"> Verze 2: leden 2021.</v>
      </c>
      <c r="J109" s="700"/>
      <c r="K109" s="22"/>
    </row>
    <row r="110" spans="2:11" ht="15.75" customHeight="1">
      <c r="B110" s="36"/>
      <c r="C110" s="36"/>
      <c r="D110" s="36"/>
      <c r="E110" s="36"/>
      <c r="F110" s="36"/>
      <c r="G110" s="36"/>
      <c r="H110" s="36"/>
      <c r="I110" s="36"/>
      <c r="J110" s="17"/>
      <c r="K110" s="22"/>
    </row>
    <row r="111" spans="2:11" ht="15.75" customHeight="1">
      <c r="B111" s="80"/>
      <c r="C111" s="80"/>
      <c r="D111" s="80"/>
      <c r="E111" s="80"/>
      <c r="F111" s="80"/>
      <c r="G111" s="80"/>
      <c r="H111" s="80"/>
      <c r="I111" s="80"/>
      <c r="J111" s="96"/>
      <c r="K111" s="22"/>
    </row>
    <row r="112" spans="2:11" ht="15.75" customHeight="1">
      <c r="J112" s="22"/>
      <c r="K112" s="22"/>
    </row>
    <row r="113" spans="9:11" ht="15.75" customHeight="1">
      <c r="J113" s="22"/>
      <c r="K113" s="22"/>
    </row>
    <row r="114" spans="9:11" ht="15.75" customHeight="1">
      <c r="K114" s="22"/>
    </row>
    <row r="115" spans="9:11" ht="15.75" customHeight="1">
      <c r="I115" s="607" t="s">
        <v>785</v>
      </c>
      <c r="J115" s="607"/>
    </row>
    <row r="116" spans="9:11" ht="15.75" customHeight="1"/>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sheetData>
  <sheetProtection algorithmName="SHA-512" hashValue="pnTMAhnm/eNVrCFNTUAvuWAFLJX3GaDzENXc3F/bWn+lBewS74GdExJN8co/vYa7n/42eXDaSiMEmyFL1Q7VkA==" saltValue="nhut/2htMDyrZHLgnBF2ww==" spinCount="100000" sheet="1" selectLockedCells="1"/>
  <mergeCells count="56">
    <mergeCell ref="B3:G3"/>
    <mergeCell ref="D8:F8"/>
    <mergeCell ref="F10:H10"/>
    <mergeCell ref="B14:B15"/>
    <mergeCell ref="D14:D15"/>
    <mergeCell ref="D12:E12"/>
    <mergeCell ref="B6:J6"/>
    <mergeCell ref="E14:F15"/>
    <mergeCell ref="B55:K55"/>
    <mergeCell ref="B17:H17"/>
    <mergeCell ref="B18:K18"/>
    <mergeCell ref="G27:H27"/>
    <mergeCell ref="B37:G37"/>
    <mergeCell ref="B39:C39"/>
    <mergeCell ref="B40:C40"/>
    <mergeCell ref="B41:C41"/>
    <mergeCell ref="B43:C43"/>
    <mergeCell ref="B44:C44"/>
    <mergeCell ref="B45:C45"/>
    <mergeCell ref="B50:H50"/>
    <mergeCell ref="B51:H51"/>
    <mergeCell ref="B52:H52"/>
    <mergeCell ref="B30:D30"/>
    <mergeCell ref="B57:K57"/>
    <mergeCell ref="B59:C59"/>
    <mergeCell ref="B60:C60"/>
    <mergeCell ref="B61:C61"/>
    <mergeCell ref="B62:C62"/>
    <mergeCell ref="B63:C63"/>
    <mergeCell ref="B64:C64"/>
    <mergeCell ref="B66:C66"/>
    <mergeCell ref="I66:J66"/>
    <mergeCell ref="I68:J68"/>
    <mergeCell ref="D70:G70"/>
    <mergeCell ref="B88:C88"/>
    <mergeCell ref="B90:C90"/>
    <mergeCell ref="B95:J95"/>
    <mergeCell ref="E93:G93"/>
    <mergeCell ref="B83:C83"/>
    <mergeCell ref="B84:C84"/>
    <mergeCell ref="I84:J86"/>
    <mergeCell ref="B86:C86"/>
    <mergeCell ref="B87:C87"/>
    <mergeCell ref="B85:C85"/>
    <mergeCell ref="B81:H81"/>
    <mergeCell ref="B74:H75"/>
    <mergeCell ref="D72:G72"/>
    <mergeCell ref="H92:I93"/>
    <mergeCell ref="I115:J115"/>
    <mergeCell ref="B99:B100"/>
    <mergeCell ref="D99:D100"/>
    <mergeCell ref="E99:E100"/>
    <mergeCell ref="F99:F100"/>
    <mergeCell ref="G99:G100"/>
    <mergeCell ref="H99:H100"/>
    <mergeCell ref="I109:J109"/>
  </mergeCells>
  <conditionalFormatting sqref="E32">
    <cfRule type="notContainsBlanks" dxfId="43" priority="28">
      <formula>LEN(TRIM(E32))&gt;0</formula>
    </cfRule>
  </conditionalFormatting>
  <conditionalFormatting sqref="E93">
    <cfRule type="containsText" dxfId="42" priority="19" operator="containsText" text="převyšuje">
      <formula>NOT(ISERROR(SEARCH("převyšuje",E93)))</formula>
    </cfRule>
    <cfRule type="containsText" dxfId="41" priority="20" operator="containsText" text="v pořádku">
      <formula>NOT(ISERROR(SEARCH("v pořádku",E93)))</formula>
    </cfRule>
  </conditionalFormatting>
  <conditionalFormatting sqref="D70">
    <cfRule type="containsText" dxfId="40" priority="16" operator="containsText" text="překročily">
      <formula>NOT(ISERROR(SEARCH("překročily",D70)))</formula>
    </cfRule>
    <cfRule type="containsText" dxfId="39" priority="17" operator="containsText" text="v pořádku">
      <formula>NOT(ISERROR(SEARCH("v pořádku",D70)))</formula>
    </cfRule>
    <cfRule type="containsBlanks" dxfId="38" priority="18">
      <formula>LEN(TRIM(D70))=0</formula>
    </cfRule>
  </conditionalFormatting>
  <conditionalFormatting sqref="D8:F8 D12:E12">
    <cfRule type="containsText" dxfId="37" priority="13" operator="containsText" text="chybí">
      <formula>NOT(ISERROR(SEARCH("chybí",D8)))</formula>
    </cfRule>
  </conditionalFormatting>
  <conditionalFormatting sqref="D93">
    <cfRule type="notContainsBlanks" dxfId="36" priority="12">
      <formula>LEN(TRIM(D93))&gt;0</formula>
    </cfRule>
  </conditionalFormatting>
  <conditionalFormatting sqref="D12:E12">
    <cfRule type="notContainsText" dxfId="35" priority="11" operator="notContains" text="Chybí">
      <formula>ISERROR(SEARCH("Chybí",D12))</formula>
    </cfRule>
  </conditionalFormatting>
  <conditionalFormatting sqref="D8:F8">
    <cfRule type="containsBlanks" dxfId="34" priority="9">
      <formula>LEN(TRIM(D8))=0</formula>
    </cfRule>
  </conditionalFormatting>
  <conditionalFormatting sqref="D72">
    <cfRule type="containsText" dxfId="33" priority="5" operator="containsText" text="překročena">
      <formula>NOT(ISERROR(SEARCH("překročena",D72)))</formula>
    </cfRule>
    <cfRule type="containsText" dxfId="32" priority="6" operator="containsText" text="v pořádku">
      <formula>NOT(ISERROR(SEARCH("v pořádku",D72)))</formula>
    </cfRule>
  </conditionalFormatting>
  <conditionalFormatting sqref="D72 D70">
    <cfRule type="containsText" dxfId="31" priority="7" operator="containsText" text="relevantní">
      <formula>NOT(ISERROR(SEARCH("relevantní",D70)))</formula>
    </cfRule>
  </conditionalFormatting>
  <conditionalFormatting sqref="D93:G93">
    <cfRule type="containsBlanks" dxfId="30" priority="1">
      <formula>LEN(TRIM(D93))=0</formula>
    </cfRule>
  </conditionalFormatting>
  <dataValidations count="5">
    <dataValidation allowBlank="1" sqref="D10 D13" xr:uid="{D62667E6-5E3E-434B-830C-C7C7D87D44CE}"/>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 sqref="E86" xr:uid="{2C36D7BE-FA00-4738-9D1F-9AB516FDE11C}">
      <formula1>IF(E85="",E84,E85)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6" xr:uid="{9D27BF90-7823-45E6-A0F8-808685A29A75}">
      <formula1>IF(F85="",F84,F85)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3." sqref="G86" xr:uid="{29446E32-F921-4D5A-9B04-8E4466C317F4}">
      <formula1>IF(G85="",G84,G85)</formula1>
    </dataValidation>
    <dataValidation allowBlank="1" showInputMessage="1" showErrorMessage="1" prompt="Náklady na subdodávky jsou omezeny 20 % z celkových uznaných nákladů na projekt." sqref="E61" xr:uid="{4F60A4DB-F8E4-428E-B3F2-18B53AFA8440}"/>
  </dataValidations>
  <hyperlinks>
    <hyperlink ref="B56" r:id="rId1" xr:uid="{DC03340E-AF49-4E19-B7B9-207AF084044B}"/>
  </hyperlinks>
  <pageMargins left="0.7" right="0.7" top="0.78740157499999996" bottom="0.78740157499999996" header="0" footer="0"/>
  <pageSetup paperSize="9" orientation="landscape" r:id="rId2"/>
  <ignoredErrors>
    <ignoredError sqref="H85 F68"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10" id="{98B119E8-8400-443C-808A-D1DE36A3E688}">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8" id="{3644C3CC-6792-4B6A-B4A6-E1ADF445B8DC}">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4" id="{C027E875-D3A4-4CBE-87F4-0B40A478FF36}">
            <xm:f>$E$64&gt;číselníky!$K$40</xm:f>
            <x14:dxf>
              <font>
                <b/>
                <i val="0"/>
                <color theme="0"/>
              </font>
              <fill>
                <patternFill>
                  <bgColor rgb="FFFF0000"/>
                </patternFill>
              </fill>
              <border>
                <left style="thin">
                  <color theme="0"/>
                </left>
                <right style="thin">
                  <color theme="0"/>
                </right>
                <top style="thin">
                  <color theme="0"/>
                </top>
                <bottom style="thin">
                  <color theme="0"/>
                </bottom>
              </border>
            </x14:dxf>
          </x14:cfRule>
          <xm:sqref>E64</xm:sqref>
        </x14:conditionalFormatting>
        <x14:conditionalFormatting xmlns:xm="http://schemas.microsoft.com/office/excel/2006/main">
          <x14:cfRule type="expression" priority="3" id="{C78FE97F-4500-4E2B-8BFE-42BF0AB3E720}">
            <xm:f>$F$64&gt;číselníky!$L$40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2" id="{E92C75DA-49B7-4887-A70F-33157E8FCF1B}">
            <xm:f>$G$64&gt;číselníky!$M$40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Vyberte z možností rozevíracího seznamu." xr:uid="{EF13C3CC-CCC9-48F0-88E7-F7B641A667B5}">
          <x14:formula1>
            <xm:f>číselníky!$Z$16:$Z$17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26E9ABF9-597D-4147-A93D-C8E125D05E4C}">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EC343E1A-5C0C-465C-9B10-C75F76A9CFC1}">
          <x14:formula1>
            <xm:f>číselníky!$Z$15:$Z$17</xm:f>
          </x14:formula1>
          <xm:sqref>D48</xm:sqref>
        </x14:dataValidation>
        <x14:dataValidation type="custom" allowBlank="1" xr:uid="{08D60760-2CE6-4EB7-9346-63E10C7E1E58}">
          <x14:formula1>
            <xm:f>'Další účastník 1'!D19</xm:f>
          </x14:formula1>
          <xm:sqref>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581F7-BD4C-4C0E-925B-B1174959E809}">
  <sheetPr>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84" customWidth="1"/>
    <col min="2" max="2" width="51.42578125" style="84" customWidth="1"/>
    <col min="3" max="3" width="2.85546875" style="84" customWidth="1"/>
    <col min="4" max="4" width="22.5703125" style="84" customWidth="1"/>
    <col min="5" max="7" width="21.5703125" style="84" customWidth="1"/>
    <col min="8" max="8" width="23.5703125" style="84" customWidth="1"/>
    <col min="9" max="9" width="26" style="84" customWidth="1"/>
    <col min="10" max="10" width="8.7109375" style="84" customWidth="1"/>
    <col min="11" max="11" width="14.28515625" style="84" hidden="1" customWidth="1"/>
    <col min="12" max="16384" width="14.42578125" style="84"/>
  </cols>
  <sheetData>
    <row r="1" spans="1:11" ht="15" customHeight="1">
      <c r="A1" s="150"/>
    </row>
    <row r="2" spans="1:11" ht="24" customHeight="1">
      <c r="B2" s="256"/>
      <c r="C2" s="256"/>
      <c r="D2" s="256"/>
      <c r="E2" s="256"/>
      <c r="F2" s="256"/>
      <c r="G2" s="256"/>
      <c r="H2" s="256"/>
      <c r="I2" s="256"/>
      <c r="J2" s="256"/>
      <c r="K2" s="256"/>
    </row>
    <row r="3" spans="1:11" ht="18" customHeight="1">
      <c r="B3" s="680" t="s">
        <v>1064</v>
      </c>
      <c r="C3" s="680"/>
      <c r="D3" s="680"/>
      <c r="E3" s="680"/>
      <c r="F3" s="680"/>
      <c r="G3" s="680"/>
      <c r="H3" s="501"/>
      <c r="I3" s="501"/>
      <c r="J3" s="501"/>
      <c r="K3" s="256"/>
    </row>
    <row r="4" spans="1:11" ht="15.75" customHeight="1">
      <c r="B4" s="503" t="str">
        <f>IF('Identifikační údaje projektu'!D23="","Vyplňujte pouze v případě, že se projektu účastní více než dva čeští uchazeči.",IF('Identifikační údaje projektu'!D23&lt;=2,"Vzhledem k tomu, že dle Vámi zadaných informací se projektu účastní jen jeden český uchazeč, není potřeba vyplňovat.",""))</f>
        <v/>
      </c>
      <c r="C4" s="502"/>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572" t="s">
        <v>1067</v>
      </c>
      <c r="C6" s="573"/>
      <c r="D6" s="573"/>
      <c r="E6" s="573"/>
      <c r="F6" s="573"/>
      <c r="G6" s="573"/>
      <c r="H6" s="573"/>
      <c r="I6" s="573"/>
      <c r="J6" s="573"/>
      <c r="K6" s="479"/>
    </row>
    <row r="7" spans="1:11" ht="15.75" customHeight="1">
      <c r="B7" s="152"/>
      <c r="C7" s="152"/>
      <c r="D7" s="153"/>
      <c r="E7" s="153"/>
      <c r="F7" s="153"/>
      <c r="G7" s="153"/>
      <c r="H7" s="153"/>
      <c r="I7" s="153"/>
      <c r="J7" s="153"/>
      <c r="K7" s="153"/>
    </row>
    <row r="8" spans="1:11" ht="15.75" customHeight="1">
      <c r="B8" s="154" t="s">
        <v>1199</v>
      </c>
      <c r="C8" s="152"/>
      <c r="D8" s="677" t="str">
        <f>IF('Identifikační údaje projektu'!D23="Vyberte možnost:","",IF('Identifikační údaje projektu'!D23&lt;=2,"",IF('Další účastník 2'!D15="","Chybí doplnit obchodní jméno na listu Další účastník 2",'Další účastník 2'!D15)))</f>
        <v/>
      </c>
      <c r="E8" s="677"/>
      <c r="F8" s="677"/>
      <c r="G8" s="523"/>
      <c r="H8" s="504"/>
      <c r="I8" s="156"/>
      <c r="J8" s="156"/>
      <c r="K8" s="156"/>
    </row>
    <row r="9" spans="1:11" ht="15.75" customHeight="1">
      <c r="B9" s="152"/>
      <c r="C9" s="152"/>
      <c r="D9" s="157"/>
      <c r="E9" s="156"/>
      <c r="F9" s="156"/>
      <c r="G9" s="156"/>
      <c r="H9" s="156"/>
      <c r="I9" s="156"/>
      <c r="J9" s="156"/>
      <c r="K9" s="156"/>
    </row>
    <row r="10" spans="1:11" ht="16.149999999999999" customHeight="1">
      <c r="B10" s="302" t="s">
        <v>770</v>
      </c>
      <c r="C10" s="159"/>
      <c r="D10" s="157"/>
      <c r="E10" s="157"/>
      <c r="F10" s="681"/>
      <c r="G10" s="682"/>
      <c r="H10" s="682"/>
      <c r="I10" s="160"/>
      <c r="J10" s="160"/>
      <c r="K10" s="160"/>
    </row>
    <row r="11" spans="1:11" ht="11.45" customHeight="1">
      <c r="B11" s="161"/>
      <c r="C11" s="161"/>
      <c r="D11" s="161"/>
      <c r="E11" s="161"/>
      <c r="F11" s="161"/>
      <c r="G11" s="161"/>
      <c r="H11" s="161"/>
      <c r="I11" s="161"/>
      <c r="J11" s="161"/>
      <c r="K11" s="161"/>
    </row>
    <row r="12" spans="1:11" ht="15.6" customHeight="1">
      <c r="B12" s="163" t="s">
        <v>224</v>
      </c>
      <c r="C12" s="161"/>
      <c r="D12" s="706" t="str">
        <f>IF('Identifikační údaje projektu'!D23="Vyberte možnost:","",IF('Identifikační údaje projektu'!D23&lt;=2,"",IF('Další účastník 2'!$D$19="Vyberte možnost:","Chybí doplnit na listu Další účastník 2",číselníky!X16)))</f>
        <v/>
      </c>
      <c r="E12" s="706"/>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83" t="s">
        <v>769</v>
      </c>
      <c r="C14" s="161"/>
      <c r="D14" s="684"/>
      <c r="E14" s="686" t="str">
        <f>IF('Identifikační údaje projektu'!D23="Vyberte možnost:","",IF('Identifikační údaje projektu'!D23&lt;=2,"",IF(D14="","     Nevyplněno","")))</f>
        <v/>
      </c>
      <c r="F14" s="687"/>
      <c r="G14" s="161"/>
      <c r="H14" s="161"/>
      <c r="I14" s="161"/>
      <c r="J14" s="161"/>
      <c r="K14" s="161"/>
    </row>
    <row r="15" spans="1:11" ht="15.6" customHeight="1">
      <c r="B15" s="683"/>
      <c r="C15" s="161"/>
      <c r="D15" s="685"/>
      <c r="E15" s="686"/>
      <c r="F15" s="687"/>
      <c r="G15" s="161"/>
      <c r="H15" s="161"/>
      <c r="I15" s="161"/>
      <c r="J15" s="161"/>
      <c r="K15" s="161"/>
    </row>
    <row r="16" spans="1:11" ht="10.9" customHeight="1">
      <c r="B16" s="487"/>
      <c r="C16" s="161"/>
      <c r="D16" s="487"/>
      <c r="E16" s="164"/>
      <c r="F16" s="161"/>
      <c r="G16" s="161"/>
      <c r="H16" s="161"/>
      <c r="I16" s="161"/>
      <c r="J16" s="161"/>
      <c r="K16" s="161"/>
    </row>
    <row r="17" spans="2:11" ht="43.15" customHeight="1">
      <c r="B17" s="609" t="s">
        <v>1024</v>
      </c>
      <c r="C17" s="609"/>
      <c r="D17" s="609"/>
      <c r="E17" s="609"/>
      <c r="F17" s="609"/>
      <c r="G17" s="609"/>
      <c r="H17" s="609"/>
      <c r="I17" s="505"/>
      <c r="J17" s="505"/>
      <c r="K17" s="505"/>
    </row>
    <row r="18" spans="2:11" ht="55.15" customHeight="1">
      <c r="B18" s="645" t="s">
        <v>1025</v>
      </c>
      <c r="C18" s="645"/>
      <c r="D18" s="645"/>
      <c r="E18" s="645"/>
      <c r="F18" s="645"/>
      <c r="G18" s="645"/>
      <c r="H18" s="645"/>
      <c r="I18" s="645"/>
      <c r="J18" s="645"/>
      <c r="K18" s="645"/>
    </row>
    <row r="19" spans="2:11" s="47" customFormat="1" ht="3" customHeight="1">
      <c r="B19" s="166"/>
      <c r="C19" s="166"/>
      <c r="D19" s="166"/>
      <c r="E19" s="166"/>
      <c r="F19" s="166"/>
      <c r="G19" s="166"/>
      <c r="H19" s="166"/>
      <c r="I19" s="166"/>
      <c r="J19" s="166"/>
      <c r="K19" s="166"/>
    </row>
    <row r="20" spans="2:11" ht="19.899999999999999" customHeight="1">
      <c r="B20" s="161"/>
      <c r="C20" s="161"/>
      <c r="D20" s="487"/>
      <c r="E20" s="161"/>
      <c r="F20" s="161"/>
      <c r="G20" s="161"/>
      <c r="H20" s="161"/>
      <c r="I20" s="161"/>
      <c r="J20" s="161"/>
      <c r="K20" s="161"/>
    </row>
    <row r="21" spans="2:11" ht="71.45" customHeight="1">
      <c r="B21" s="472" t="s">
        <v>1201</v>
      </c>
      <c r="C21" s="161"/>
      <c r="D21" s="168" t="s">
        <v>1001</v>
      </c>
      <c r="E21" s="169" t="s">
        <v>764</v>
      </c>
      <c r="F21" s="170" t="s">
        <v>716</v>
      </c>
      <c r="G21" s="171" t="s">
        <v>765</v>
      </c>
      <c r="H21" s="172" t="s">
        <v>717</v>
      </c>
      <c r="I21" s="161"/>
      <c r="J21" s="161"/>
      <c r="K21" s="161"/>
    </row>
    <row r="22" spans="2:11" ht="30.75" customHeight="1">
      <c r="B22" s="161"/>
      <c r="C22" s="161"/>
      <c r="D22" s="173" t="s">
        <v>718</v>
      </c>
      <c r="E22" s="174">
        <v>0.7</v>
      </c>
      <c r="F22" s="174">
        <v>0.45</v>
      </c>
      <c r="G22" s="174">
        <v>0.8</v>
      </c>
      <c r="H22" s="175">
        <v>0.6</v>
      </c>
      <c r="I22" s="161"/>
      <c r="J22" s="161"/>
      <c r="K22" s="161"/>
    </row>
    <row r="23" spans="2:11" ht="30.75" customHeight="1">
      <c r="B23" s="161"/>
      <c r="C23" s="161"/>
      <c r="D23" s="173" t="s">
        <v>719</v>
      </c>
      <c r="E23" s="176">
        <v>0.6</v>
      </c>
      <c r="F23" s="176">
        <v>0.35</v>
      </c>
      <c r="G23" s="176">
        <v>0.75</v>
      </c>
      <c r="H23" s="177">
        <v>0.5</v>
      </c>
      <c r="I23" s="161"/>
      <c r="J23" s="161"/>
      <c r="K23" s="161"/>
    </row>
    <row r="24" spans="2:11" ht="30.75" customHeight="1">
      <c r="B24" s="161"/>
      <c r="C24" s="161"/>
      <c r="D24" s="178" t="s">
        <v>720</v>
      </c>
      <c r="E24" s="174">
        <v>0.5</v>
      </c>
      <c r="F24" s="174">
        <v>0.25</v>
      </c>
      <c r="G24" s="174">
        <v>0.65</v>
      </c>
      <c r="H24" s="175">
        <v>0.4</v>
      </c>
      <c r="I24" s="161"/>
      <c r="J24" s="161"/>
      <c r="K24" s="161"/>
    </row>
    <row r="25" spans="2:11" ht="30.75" customHeight="1">
      <c r="B25" s="161"/>
      <c r="C25" s="161"/>
      <c r="D25" s="179" t="s">
        <v>721</v>
      </c>
      <c r="E25" s="180">
        <v>1</v>
      </c>
      <c r="F25" s="180">
        <v>1</v>
      </c>
      <c r="G25" s="180">
        <v>1</v>
      </c>
      <c r="H25" s="181">
        <v>1</v>
      </c>
      <c r="I25" s="161"/>
      <c r="J25" s="161"/>
      <c r="K25" s="161"/>
    </row>
    <row r="26" spans="2:11" ht="13.15" customHeight="1">
      <c r="B26" s="161"/>
      <c r="C26" s="161"/>
      <c r="D26" s="182"/>
      <c r="E26" s="183"/>
      <c r="F26" s="183"/>
      <c r="G26" s="183"/>
      <c r="H26" s="183"/>
      <c r="I26" s="161"/>
      <c r="J26" s="161"/>
      <c r="K26" s="161"/>
    </row>
    <row r="27" spans="2:11" ht="31.15" customHeight="1">
      <c r="B27" s="184"/>
      <c r="C27" s="161"/>
      <c r="D27" s="185" t="s">
        <v>768</v>
      </c>
      <c r="E27" s="186">
        <f>IF($D$12="",0,IF($D$12="Chybí doplnit na listu Další účastník 2",0,IF(D14="ANO",číselníky!AH6,číselníky!AH8)))</f>
        <v>0</v>
      </c>
      <c r="F27" s="187">
        <f>IF($D$12="",0,IF($D$12="Chybí doplnit na listu Další účastník 2",0,IF(D14="ANO",číselníky!AI6,číselníky!AI8)))</f>
        <v>0</v>
      </c>
      <c r="G27" s="679" t="s">
        <v>771</v>
      </c>
      <c r="H27" s="679"/>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696" t="s">
        <v>1195</v>
      </c>
      <c r="C30" s="697"/>
      <c r="D30" s="698"/>
      <c r="E30" s="153"/>
      <c r="F30" s="153"/>
      <c r="G30" s="153"/>
      <c r="H30" s="153"/>
      <c r="I30" s="153"/>
      <c r="J30" s="153"/>
      <c r="K30" s="153"/>
    </row>
    <row r="31" spans="2:11" ht="9" customHeight="1">
      <c r="B31" s="192"/>
      <c r="C31" s="193"/>
      <c r="D31" s="161"/>
      <c r="E31" s="161"/>
      <c r="F31" s="161"/>
      <c r="G31" s="161"/>
      <c r="H31" s="161"/>
      <c r="I31" s="161"/>
      <c r="J31" s="161"/>
      <c r="K31" s="161"/>
    </row>
    <row r="32" spans="2:11" ht="31.15" customHeight="1">
      <c r="B32" s="380" t="s">
        <v>1003</v>
      </c>
      <c r="C32" s="161"/>
      <c r="D32" s="185" t="s">
        <v>763</v>
      </c>
      <c r="E32" s="194">
        <v>0.85</v>
      </c>
      <c r="F32" s="195"/>
      <c r="G32" s="161"/>
      <c r="H32" s="161"/>
      <c r="I32" s="161"/>
      <c r="J32" s="161"/>
      <c r="K32" s="161"/>
    </row>
    <row r="33" spans="2:11" s="47" customFormat="1" ht="15.6" customHeight="1">
      <c r="B33" s="201"/>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302" t="s">
        <v>790</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 customHeight="1">
      <c r="B37" s="609" t="s">
        <v>1026</v>
      </c>
      <c r="C37" s="609"/>
      <c r="D37" s="609"/>
      <c r="E37" s="609"/>
      <c r="F37" s="609"/>
      <c r="G37" s="609"/>
      <c r="H37" s="165"/>
      <c r="I37" s="197"/>
      <c r="J37" s="197"/>
      <c r="K37" s="197"/>
    </row>
    <row r="38" spans="2:11" ht="15.75" customHeight="1">
      <c r="B38" s="161"/>
      <c r="C38" s="161"/>
      <c r="D38" s="161"/>
      <c r="E38" s="189"/>
      <c r="F38" s="189"/>
      <c r="G38" s="189"/>
      <c r="H38" s="161"/>
      <c r="I38" s="161"/>
      <c r="J38" s="161"/>
      <c r="K38" s="161"/>
    </row>
    <row r="39" spans="2:11" s="435" customFormat="1" ht="15.75" customHeight="1">
      <c r="B39" s="657" t="s">
        <v>722</v>
      </c>
      <c r="C39" s="658"/>
      <c r="D39" s="434" t="s">
        <v>723</v>
      </c>
      <c r="E39" s="434" t="s">
        <v>772</v>
      </c>
      <c r="F39" s="434" t="s">
        <v>773</v>
      </c>
      <c r="G39" s="434" t="s">
        <v>774</v>
      </c>
      <c r="H39" s="439"/>
      <c r="I39" s="439"/>
      <c r="J39" s="439"/>
      <c r="K39" s="439"/>
    </row>
    <row r="40" spans="2:11" ht="21" customHeight="1">
      <c r="B40" s="671" t="s">
        <v>766</v>
      </c>
      <c r="C40" s="672"/>
      <c r="D40" s="198" t="s">
        <v>724</v>
      </c>
      <c r="E40" s="199"/>
      <c r="F40" s="199"/>
      <c r="G40" s="444"/>
      <c r="H40" s="161"/>
      <c r="I40" s="161"/>
      <c r="J40" s="161"/>
      <c r="K40" s="161"/>
    </row>
    <row r="41" spans="2:11" ht="21.6" customHeight="1">
      <c r="B41" s="673" t="s">
        <v>998</v>
      </c>
      <c r="C41" s="674"/>
      <c r="D41" s="224" t="s">
        <v>724</v>
      </c>
      <c r="E41" s="445">
        <f t="shared" ref="E41:G41" si="0">1-E40</f>
        <v>1</v>
      </c>
      <c r="F41" s="445">
        <f t="shared" si="0"/>
        <v>1</v>
      </c>
      <c r="G41" s="446">
        <f t="shared" si="0"/>
        <v>1</v>
      </c>
      <c r="H41" s="200" t="s">
        <v>777</v>
      </c>
      <c r="I41" s="161"/>
      <c r="J41" s="161"/>
      <c r="K41" s="161"/>
    </row>
    <row r="42" spans="2:11" ht="18.600000000000001" customHeight="1">
      <c r="B42" s="161"/>
      <c r="C42" s="161"/>
      <c r="D42" s="161"/>
      <c r="E42" s="189"/>
      <c r="F42" s="189"/>
      <c r="G42" s="189"/>
      <c r="H42" s="201"/>
      <c r="I42" s="161"/>
      <c r="J42" s="161"/>
      <c r="K42" s="161"/>
    </row>
    <row r="43" spans="2:11" s="435" customFormat="1" ht="15.75" customHeight="1">
      <c r="B43" s="657" t="s">
        <v>722</v>
      </c>
      <c r="C43" s="658"/>
      <c r="D43" s="434" t="s">
        <v>723</v>
      </c>
      <c r="E43" s="434" t="s">
        <v>772</v>
      </c>
      <c r="F43" s="434" t="s">
        <v>773</v>
      </c>
      <c r="G43" s="434" t="s">
        <v>774</v>
      </c>
      <c r="H43" s="200"/>
      <c r="I43" s="439"/>
      <c r="J43" s="439"/>
      <c r="K43" s="439"/>
    </row>
    <row r="44" spans="2:11" ht="21" customHeight="1">
      <c r="B44" s="690" t="s">
        <v>778</v>
      </c>
      <c r="C44" s="691"/>
      <c r="D44" s="202" t="s">
        <v>730</v>
      </c>
      <c r="E44" s="203">
        <f>E$40*E$66</f>
        <v>0</v>
      </c>
      <c r="F44" s="203">
        <f>F$40*F$66</f>
        <v>0</v>
      </c>
      <c r="G44" s="203">
        <f>G$40*G$66</f>
        <v>0</v>
      </c>
      <c r="H44" s="200" t="s">
        <v>777</v>
      </c>
      <c r="I44" s="161"/>
      <c r="J44" s="161"/>
      <c r="K44" s="161"/>
    </row>
    <row r="45" spans="2:11" ht="21" customHeight="1">
      <c r="B45" s="673" t="s">
        <v>779</v>
      </c>
      <c r="C45" s="674"/>
      <c r="D45" s="442" t="s">
        <v>730</v>
      </c>
      <c r="E45" s="524">
        <f>E$41*E$66</f>
        <v>0</v>
      </c>
      <c r="F45" s="524">
        <f>F$41*F$66</f>
        <v>0</v>
      </c>
      <c r="G45" s="524">
        <f>G$41*G$66</f>
        <v>0</v>
      </c>
      <c r="H45" s="200" t="s">
        <v>777</v>
      </c>
      <c r="I45" s="161"/>
      <c r="J45" s="161"/>
      <c r="K45" s="161"/>
    </row>
    <row r="46" spans="2:1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302" t="s">
        <v>728</v>
      </c>
      <c r="C48" s="210"/>
      <c r="D48" s="440" t="s">
        <v>26</v>
      </c>
      <c r="E48" s="211" t="str">
        <f>IF(D48="Vyberte možnost:","     Nevyplněno","")</f>
        <v xml:space="preserve">     Nevyplněno</v>
      </c>
      <c r="F48" s="153"/>
      <c r="G48" s="153"/>
      <c r="H48" s="153"/>
      <c r="I48" s="153"/>
      <c r="J48" s="153"/>
      <c r="K48" s="153"/>
    </row>
    <row r="49" spans="1:11" ht="4.9000000000000004" customHeight="1">
      <c r="B49" s="193"/>
      <c r="C49" s="193"/>
      <c r="D49" s="212"/>
      <c r="E49" s="161"/>
      <c r="F49" s="161"/>
      <c r="G49" s="161"/>
      <c r="H49" s="161"/>
      <c r="I49" s="161"/>
      <c r="J49" s="161"/>
      <c r="K49" s="161"/>
    </row>
    <row r="50" spans="1:11" ht="17.25" customHeight="1">
      <c r="B50" s="705" t="s">
        <v>1080</v>
      </c>
      <c r="C50" s="705"/>
      <c r="D50" s="705"/>
      <c r="E50" s="705"/>
      <c r="F50" s="705"/>
      <c r="G50" s="705"/>
      <c r="H50" s="705"/>
      <c r="I50" s="161"/>
      <c r="J50" s="161"/>
      <c r="K50" s="161"/>
    </row>
    <row r="51" spans="1:11" ht="27.75" customHeight="1">
      <c r="B51" s="609" t="s">
        <v>1081</v>
      </c>
      <c r="C51" s="609"/>
      <c r="D51" s="609"/>
      <c r="E51" s="609"/>
      <c r="F51" s="609"/>
      <c r="G51" s="609"/>
      <c r="H51" s="609"/>
      <c r="I51" s="196"/>
      <c r="J51" s="196"/>
      <c r="K51" s="196"/>
    </row>
    <row r="52" spans="1:11" ht="42" customHeight="1">
      <c r="B52" s="609" t="s">
        <v>1079</v>
      </c>
      <c r="C52" s="609"/>
      <c r="D52" s="609"/>
      <c r="E52" s="609"/>
      <c r="F52" s="609"/>
      <c r="G52" s="609"/>
      <c r="H52" s="609"/>
      <c r="I52" s="196"/>
      <c r="J52" s="196"/>
      <c r="K52" s="196"/>
    </row>
    <row r="53" spans="1:11" s="47" customFormat="1" ht="15.75" customHeight="1">
      <c r="B53" s="213"/>
      <c r="C53" s="214"/>
      <c r="D53" s="215"/>
      <c r="E53" s="215"/>
      <c r="F53" s="214"/>
      <c r="G53" s="214"/>
      <c r="H53" s="214"/>
      <c r="I53" s="216"/>
      <c r="J53" s="217"/>
      <c r="K53" s="217"/>
    </row>
    <row r="54" spans="1:11" ht="16.899999999999999" customHeight="1">
      <c r="B54" s="401" t="s">
        <v>1029</v>
      </c>
      <c r="C54" s="210"/>
      <c r="D54" s="219"/>
      <c r="E54" s="219"/>
      <c r="F54" s="153"/>
      <c r="G54" s="153"/>
      <c r="H54" s="153"/>
      <c r="I54" s="153"/>
      <c r="J54" s="153"/>
      <c r="K54" s="153"/>
    </row>
    <row r="55" spans="1:11" ht="4.1500000000000004" customHeight="1">
      <c r="B55" s="704"/>
      <c r="C55" s="704"/>
      <c r="D55" s="704"/>
      <c r="E55" s="704"/>
      <c r="F55" s="704"/>
      <c r="G55" s="704"/>
      <c r="H55" s="704"/>
      <c r="I55" s="704"/>
      <c r="J55" s="704"/>
      <c r="K55" s="704"/>
    </row>
    <row r="56" spans="1:11" ht="23.45" customHeight="1">
      <c r="B56" s="221" t="s">
        <v>780</v>
      </c>
      <c r="C56" s="485"/>
      <c r="D56" s="485"/>
      <c r="E56" s="485"/>
      <c r="F56" s="485"/>
      <c r="G56" s="485"/>
      <c r="H56" s="485"/>
      <c r="I56" s="485"/>
      <c r="J56" s="485"/>
      <c r="K56" s="485"/>
    </row>
    <row r="57" spans="1:11" ht="15.75" customHeight="1">
      <c r="B57" s="689" t="s">
        <v>1149</v>
      </c>
      <c r="C57" s="689"/>
      <c r="D57" s="689"/>
      <c r="E57" s="689"/>
      <c r="F57" s="689"/>
      <c r="G57" s="689"/>
      <c r="H57" s="689"/>
      <c r="I57" s="689"/>
      <c r="J57" s="689"/>
      <c r="K57" s="689"/>
    </row>
    <row r="58" spans="1:11" ht="10.9" customHeight="1">
      <c r="B58" s="161"/>
      <c r="C58" s="161"/>
      <c r="D58" s="161"/>
      <c r="E58" s="161"/>
      <c r="F58" s="161"/>
      <c r="G58" s="161"/>
      <c r="H58" s="161"/>
      <c r="I58" s="161"/>
      <c r="J58" s="161"/>
      <c r="K58" s="161"/>
    </row>
    <row r="59" spans="1:11" s="435" customFormat="1" ht="20.100000000000001" customHeight="1">
      <c r="A59" s="441"/>
      <c r="B59" s="657" t="s">
        <v>722</v>
      </c>
      <c r="C59" s="658"/>
      <c r="D59" s="434" t="s">
        <v>723</v>
      </c>
      <c r="E59" s="434" t="s">
        <v>772</v>
      </c>
      <c r="F59" s="434" t="s">
        <v>773</v>
      </c>
      <c r="G59" s="434" t="s">
        <v>774</v>
      </c>
      <c r="H59" s="484" t="s">
        <v>725</v>
      </c>
      <c r="I59" s="439"/>
      <c r="J59" s="439"/>
      <c r="K59" s="506"/>
    </row>
    <row r="60" spans="1:11" ht="21" customHeight="1">
      <c r="A60" s="93"/>
      <c r="B60" s="671" t="s">
        <v>726</v>
      </c>
      <c r="C60" s="672"/>
      <c r="D60" s="223" t="s">
        <v>730</v>
      </c>
      <c r="E60" s="390"/>
      <c r="F60" s="390"/>
      <c r="G60" s="390"/>
      <c r="H60" s="499">
        <f>SUM(E60:G60)</f>
        <v>0</v>
      </c>
      <c r="I60" s="161"/>
      <c r="J60" s="161"/>
      <c r="K60" s="488"/>
    </row>
    <row r="61" spans="1:11" ht="21" customHeight="1">
      <c r="A61" s="93"/>
      <c r="B61" s="673" t="s">
        <v>727</v>
      </c>
      <c r="C61" s="674"/>
      <c r="D61" s="224" t="s">
        <v>730</v>
      </c>
      <c r="E61" s="390"/>
      <c r="F61" s="390"/>
      <c r="G61" s="390"/>
      <c r="H61" s="500">
        <f>SUM(E61:G61)</f>
        <v>0</v>
      </c>
      <c r="I61" s="161"/>
      <c r="J61" s="161"/>
      <c r="K61" s="488"/>
    </row>
    <row r="62" spans="1:11" ht="21" customHeight="1">
      <c r="A62" s="93"/>
      <c r="B62" s="675" t="s">
        <v>729</v>
      </c>
      <c r="C62" s="676"/>
      <c r="D62" s="225" t="s">
        <v>730</v>
      </c>
      <c r="E62" s="390"/>
      <c r="F62" s="390"/>
      <c r="G62" s="390"/>
      <c r="H62" s="499">
        <f>SUM(E62:G62)</f>
        <v>0</v>
      </c>
      <c r="I62" s="161"/>
      <c r="J62" s="161"/>
      <c r="K62" s="488"/>
    </row>
    <row r="63" spans="1:11" ht="21" customHeight="1">
      <c r="A63" s="93"/>
      <c r="B63" s="669" t="s">
        <v>731</v>
      </c>
      <c r="C63" s="670"/>
      <c r="D63" s="224" t="s">
        <v>730</v>
      </c>
      <c r="E63" s="390"/>
      <c r="F63" s="390"/>
      <c r="G63" s="390"/>
      <c r="H63" s="500">
        <f>SUM(E63:G63)</f>
        <v>0</v>
      </c>
      <c r="I63" s="161"/>
      <c r="J63" s="161"/>
      <c r="K63" s="488"/>
    </row>
    <row r="64" spans="1:11" ht="21" customHeight="1">
      <c r="A64" s="93"/>
      <c r="B64" s="671" t="s">
        <v>732</v>
      </c>
      <c r="C64" s="672"/>
      <c r="D64" s="225" t="s">
        <v>730</v>
      </c>
      <c r="E64" s="525"/>
      <c r="F64" s="390"/>
      <c r="G64" s="390"/>
      <c r="H64" s="499">
        <f>SUM(E64:G64)</f>
        <v>0</v>
      </c>
      <c r="I64" s="161"/>
      <c r="J64" s="161"/>
      <c r="K64" s="488"/>
    </row>
    <row r="65" spans="1:12" ht="3" customHeight="1">
      <c r="A65" s="93"/>
      <c r="B65" s="226"/>
      <c r="C65" s="227"/>
      <c r="D65" s="228"/>
      <c r="E65" s="526"/>
      <c r="F65" s="229"/>
      <c r="G65" s="229"/>
      <c r="H65" s="527"/>
      <c r="I65" s="161"/>
      <c r="J65" s="161"/>
      <c r="K65" s="488"/>
    </row>
    <row r="66" spans="1:12" ht="18" customHeight="1" thickBot="1">
      <c r="A66" s="93"/>
      <c r="B66" s="643" t="s">
        <v>1009</v>
      </c>
      <c r="C66" s="644"/>
      <c r="D66" s="232" t="s">
        <v>730</v>
      </c>
      <c r="E66" s="397">
        <f>SUM(E60:E64)</f>
        <v>0</v>
      </c>
      <c r="F66" s="397">
        <f>SUM(F60:F64)</f>
        <v>0</v>
      </c>
      <c r="G66" s="397">
        <f>SUM(G60:G64)</f>
        <v>0</v>
      </c>
      <c r="H66" s="398">
        <f>SUM(H60:H64)</f>
        <v>0</v>
      </c>
      <c r="I66" s="656"/>
      <c r="J66" s="656"/>
      <c r="K66" s="488"/>
    </row>
    <row r="67" spans="1:12" ht="4.9000000000000004" customHeight="1" thickTop="1">
      <c r="A67" s="93"/>
      <c r="B67" s="234"/>
      <c r="C67" s="234"/>
      <c r="D67" s="234"/>
      <c r="E67" s="234"/>
      <c r="F67" s="234"/>
      <c r="G67" s="234"/>
      <c r="H67" s="234"/>
      <c r="I67" s="488"/>
      <c r="J67" s="488"/>
      <c r="K67" s="488"/>
    </row>
    <row r="68" spans="1:12" ht="27.75" customHeight="1">
      <c r="A68" s="93"/>
      <c r="B68" s="234"/>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234"/>
      <c r="I68" s="656"/>
      <c r="J68" s="656"/>
      <c r="K68" s="488"/>
    </row>
    <row r="69" spans="1:12" ht="5.45" customHeight="1">
      <c r="A69" s="36"/>
      <c r="B69" s="234"/>
      <c r="C69" s="234"/>
      <c r="D69" s="234"/>
      <c r="E69" s="234"/>
      <c r="F69" s="234"/>
      <c r="G69" s="234"/>
      <c r="H69" s="473"/>
      <c r="I69" s="488"/>
      <c r="J69" s="488"/>
      <c r="K69" s="488"/>
    </row>
    <row r="70" spans="1:12" ht="20.45" customHeight="1">
      <c r="B70" s="236" t="s">
        <v>776</v>
      </c>
      <c r="C70" s="234"/>
      <c r="D70" s="662" t="str">
        <f>IF(H61=0,"  Není relevantní",IF(H61&lt;=0.2*(H66),"  Výše nákladů na subdodávky je v pořádku.","  Náklady na subdodávky překročily 20% z celkových uznaných nákladů."))</f>
        <v xml:space="preserve">  Není relevantní</v>
      </c>
      <c r="E70" s="663"/>
      <c r="F70" s="663"/>
      <c r="G70" s="664"/>
      <c r="H70" s="473"/>
      <c r="I70" s="488"/>
      <c r="J70" s="488"/>
      <c r="K70" s="161"/>
    </row>
    <row r="71" spans="1:12" ht="9" customHeight="1">
      <c r="B71" s="236"/>
      <c r="C71" s="234"/>
      <c r="D71" s="490"/>
      <c r="E71" s="490"/>
      <c r="F71" s="490"/>
      <c r="G71" s="490"/>
      <c r="H71" s="473"/>
      <c r="I71" s="488"/>
      <c r="J71" s="488"/>
      <c r="K71" s="161"/>
    </row>
    <row r="72" spans="1:12" ht="20.25" customHeight="1">
      <c r="B72" s="236" t="s">
        <v>1078</v>
      </c>
      <c r="C72" s="234"/>
      <c r="D72" s="662" t="str">
        <f>IF($D$48="Flat rate 25 %",IF(H64&gt;SUM(H60+H62+H63)*0.25,"  Výše nepřímých nákladů vykazovaných metodou flat rate 25 % překročena! Prosím opravte.","  Výše nepřímých nákladů je v pořádku."),"  Není relevantní")</f>
        <v xml:space="preserve">  Není relevantní</v>
      </c>
      <c r="E72" s="663"/>
      <c r="F72" s="663"/>
      <c r="G72" s="664"/>
      <c r="H72" s="473"/>
      <c r="I72" s="488"/>
      <c r="J72" s="488"/>
      <c r="K72" s="161"/>
    </row>
    <row r="73" spans="1:12" ht="9" customHeight="1">
      <c r="B73" s="237"/>
      <c r="C73" s="234"/>
      <c r="D73" s="492"/>
      <c r="E73" s="492"/>
      <c r="F73" s="492"/>
      <c r="G73" s="234"/>
      <c r="H73" s="473"/>
      <c r="I73" s="488"/>
      <c r="J73" s="488"/>
      <c r="K73" s="161"/>
    </row>
    <row r="74" spans="1:12" ht="13.15" customHeight="1">
      <c r="B74" s="645" t="s">
        <v>1082</v>
      </c>
      <c r="C74" s="645"/>
      <c r="D74" s="645"/>
      <c r="E74" s="645"/>
      <c r="F74" s="645"/>
      <c r="G74" s="645"/>
      <c r="H74" s="645"/>
      <c r="I74" s="196"/>
      <c r="J74" s="196"/>
      <c r="K74" s="161"/>
    </row>
    <row r="75" spans="1:12" ht="10.9" customHeight="1">
      <c r="B75" s="645"/>
      <c r="C75" s="645"/>
      <c r="D75" s="645"/>
      <c r="E75" s="645"/>
      <c r="F75" s="645"/>
      <c r="G75" s="645"/>
      <c r="H75" s="645"/>
      <c r="I75" s="196"/>
      <c r="J75" s="161"/>
      <c r="K75" s="161"/>
    </row>
    <row r="76" spans="1:12" ht="4.9000000000000004" customHeight="1">
      <c r="B76" s="528"/>
      <c r="C76" s="528"/>
      <c r="D76" s="528"/>
      <c r="E76" s="528"/>
      <c r="F76" s="528"/>
      <c r="G76" s="528"/>
      <c r="H76" s="528"/>
      <c r="I76" s="196"/>
      <c r="J76" s="161"/>
      <c r="K76" s="161"/>
    </row>
    <row r="77" spans="1:12" ht="15.75" customHeight="1">
      <c r="B77" s="645" t="s">
        <v>1017</v>
      </c>
      <c r="C77" s="645"/>
      <c r="D77" s="645"/>
      <c r="E77" s="645"/>
      <c r="F77" s="645"/>
      <c r="G77" s="645"/>
      <c r="H77" s="645"/>
      <c r="I77" s="711"/>
      <c r="J77" s="711"/>
      <c r="K77" s="241"/>
    </row>
    <row r="78" spans="1:12" ht="15.75" customHeight="1">
      <c r="B78" s="238"/>
      <c r="C78" s="238"/>
      <c r="D78" s="239"/>
      <c r="E78" s="240"/>
      <c r="F78" s="529"/>
      <c r="G78" s="529"/>
      <c r="H78" s="529"/>
      <c r="I78" s="530"/>
      <c r="J78" s="529"/>
      <c r="K78" s="156"/>
    </row>
    <row r="79" spans="1:12" ht="16.149999999999999" customHeight="1">
      <c r="B79" s="401" t="s">
        <v>1028</v>
      </c>
      <c r="C79" s="191"/>
      <c r="D79" s="153"/>
      <c r="E79" s="153"/>
      <c r="F79" s="153"/>
      <c r="G79" s="153"/>
      <c r="H79" s="153"/>
      <c r="I79" s="153"/>
      <c r="J79" s="153"/>
      <c r="K79" s="243"/>
      <c r="L79" s="29"/>
    </row>
    <row r="80" spans="1:12" ht="9" customHeight="1">
      <c r="B80" s="192"/>
      <c r="C80" s="193"/>
      <c r="D80" s="161"/>
      <c r="E80" s="161"/>
      <c r="F80" s="161"/>
      <c r="G80" s="161"/>
      <c r="H80" s="161"/>
      <c r="I80" s="161"/>
      <c r="J80" s="161"/>
      <c r="K80" s="243"/>
      <c r="L80" s="29"/>
    </row>
    <row r="81" spans="2:12" ht="20.25" customHeight="1">
      <c r="B81" s="470" t="s">
        <v>1156</v>
      </c>
      <c r="C81" s="193"/>
      <c r="D81" s="161"/>
      <c r="E81" s="161"/>
      <c r="F81" s="161"/>
      <c r="G81" s="161"/>
      <c r="H81" s="161"/>
      <c r="I81" s="161"/>
      <c r="J81" s="161"/>
      <c r="K81" s="473"/>
      <c r="L81" s="29"/>
    </row>
    <row r="82" spans="2:12" ht="28.5" customHeight="1">
      <c r="B82" s="665" t="s">
        <v>1058</v>
      </c>
      <c r="C82" s="665"/>
      <c r="D82" s="665"/>
      <c r="E82" s="665"/>
      <c r="F82" s="665"/>
      <c r="G82" s="665"/>
      <c r="H82" s="665"/>
      <c r="I82" s="161"/>
      <c r="J82" s="161"/>
      <c r="K82" s="473"/>
      <c r="L82" s="29"/>
    </row>
    <row r="83" spans="2:12" ht="5.45" customHeight="1">
      <c r="B83" s="514"/>
      <c r="C83" s="193"/>
      <c r="D83" s="161"/>
      <c r="E83" s="161"/>
      <c r="F83" s="161"/>
      <c r="G83" s="161"/>
      <c r="H83" s="161"/>
      <c r="I83" s="161"/>
      <c r="J83" s="161"/>
      <c r="K83" s="473"/>
      <c r="L83" s="29"/>
    </row>
    <row r="84" spans="2:12" s="435" customFormat="1" ht="20.100000000000001" customHeight="1">
      <c r="B84" s="657" t="s">
        <v>722</v>
      </c>
      <c r="C84" s="658"/>
      <c r="D84" s="434" t="s">
        <v>723</v>
      </c>
      <c r="E84" s="436" t="s">
        <v>772</v>
      </c>
      <c r="F84" s="437" t="s">
        <v>773</v>
      </c>
      <c r="G84" s="436" t="s">
        <v>774</v>
      </c>
      <c r="H84" s="438" t="s">
        <v>725</v>
      </c>
      <c r="I84" s="439"/>
      <c r="J84" s="439"/>
      <c r="K84" s="439"/>
    </row>
    <row r="85" spans="2:12" ht="34.5" customHeight="1">
      <c r="B85" s="659" t="s">
        <v>1065</v>
      </c>
      <c r="C85" s="660"/>
      <c r="D85" s="223" t="s">
        <v>730</v>
      </c>
      <c r="E85" s="391">
        <f>IF($D$12="VO - Výzkumná organizace",FLOOR((E66*$E$32),1),FLOOR(E66*(E40*$E$27+E41*$F$27),1))</f>
        <v>0</v>
      </c>
      <c r="F85" s="391">
        <f>IF($D$12="VO - Výzkumná organizace",FLOOR((F66*$E$32),1),FLOOR(F66*(F40*$E$27+F41*$F$27),1))</f>
        <v>0</v>
      </c>
      <c r="G85" s="391">
        <f>IF($D$12="VO - Výzkumná organizace",FLOOR((G66*$E$32),1),FLOOR(G66*(G40*$E$27+G41*$F$27),1))</f>
        <v>0</v>
      </c>
      <c r="H85" s="499">
        <f>SUM(E85:G85)</f>
        <v>0</v>
      </c>
      <c r="I85" s="666"/>
      <c r="J85" s="708"/>
      <c r="K85" s="161"/>
    </row>
    <row r="86" spans="2:12" ht="34.5" customHeight="1">
      <c r="B86" s="701" t="str">
        <f>IF($D$12&lt;&gt;"VO - výzkumná organizace","","Maximální výše podpory pro výzkumnou organizaci
v případě dofinancování druhým subjektem")</f>
        <v/>
      </c>
      <c r="C86" s="702"/>
      <c r="D86" s="423" t="str">
        <f>IF($D$12&lt;&gt;"VO - výzkumná organizace","","€")</f>
        <v/>
      </c>
      <c r="E86" s="393" t="str">
        <f>IF($D$12&lt;&gt;"VO - výzkumná organizace","",PRODUCT(E66*1))</f>
        <v/>
      </c>
      <c r="F86" s="393" t="str">
        <f t="shared" ref="F86:G86" si="1">IF($D$12&lt;&gt;"VO - výzkumná organizace","",PRODUCT(F66*1))</f>
        <v/>
      </c>
      <c r="G86" s="393" t="str">
        <f t="shared" si="1"/>
        <v/>
      </c>
      <c r="H86" s="394" t="str">
        <f>(IF(B86="","",SUM(E86:G86)))</f>
        <v/>
      </c>
      <c r="I86" s="531"/>
      <c r="J86" s="532"/>
      <c r="K86" s="161"/>
    </row>
    <row r="87" spans="2:12" ht="21" customHeight="1">
      <c r="B87" s="675" t="s">
        <v>1005</v>
      </c>
      <c r="C87" s="676"/>
      <c r="D87" s="225" t="s">
        <v>730</v>
      </c>
      <c r="E87" s="395"/>
      <c r="F87" s="395"/>
      <c r="G87" s="395"/>
      <c r="H87" s="499">
        <f>SUM(E87:G87)</f>
        <v>0</v>
      </c>
      <c r="I87" s="533"/>
      <c r="J87" s="534"/>
      <c r="K87" s="161"/>
    </row>
    <row r="88" spans="2:12" ht="21" customHeight="1">
      <c r="B88" s="641" t="s">
        <v>735</v>
      </c>
      <c r="C88" s="642"/>
      <c r="D88" s="244" t="s">
        <v>730</v>
      </c>
      <c r="E88" s="393">
        <f t="shared" ref="E88:G88" si="2">E89-E87</f>
        <v>0</v>
      </c>
      <c r="F88" s="393">
        <f t="shared" si="2"/>
        <v>0</v>
      </c>
      <c r="G88" s="393">
        <f t="shared" si="2"/>
        <v>0</v>
      </c>
      <c r="H88" s="394">
        <f>SUM(E88:G88)</f>
        <v>0</v>
      </c>
      <c r="I88" s="161"/>
      <c r="J88" s="161"/>
      <c r="K88" s="161"/>
    </row>
    <row r="89" spans="2:12" ht="21" customHeight="1">
      <c r="B89" s="671" t="s">
        <v>734</v>
      </c>
      <c r="C89" s="672"/>
      <c r="D89" s="223" t="s">
        <v>730</v>
      </c>
      <c r="E89" s="391">
        <f>E66</f>
        <v>0</v>
      </c>
      <c r="F89" s="391">
        <f t="shared" ref="F89:H89" si="3">F66</f>
        <v>0</v>
      </c>
      <c r="G89" s="391">
        <f t="shared" si="3"/>
        <v>0</v>
      </c>
      <c r="H89" s="392">
        <f t="shared" si="3"/>
        <v>0</v>
      </c>
      <c r="I89" s="161"/>
      <c r="J89" s="161"/>
      <c r="K89" s="161"/>
    </row>
    <row r="90" spans="2:12" ht="3" customHeight="1">
      <c r="B90" s="226"/>
      <c r="C90" s="227"/>
      <c r="D90" s="247"/>
      <c r="E90" s="248"/>
      <c r="F90" s="248"/>
      <c r="G90" s="249"/>
      <c r="H90" s="250"/>
      <c r="I90" s="161"/>
      <c r="J90" s="161"/>
      <c r="K90" s="161"/>
    </row>
    <row r="91" spans="2:12" ht="18" customHeight="1" thickBot="1">
      <c r="B91" s="643" t="s">
        <v>736</v>
      </c>
      <c r="C91" s="644"/>
      <c r="D91" s="232" t="s">
        <v>724</v>
      </c>
      <c r="E91" s="251">
        <f t="shared" ref="E91:H91" si="4">IFERROR(E87/E89,0)</f>
        <v>0</v>
      </c>
      <c r="F91" s="251">
        <f t="shared" si="4"/>
        <v>0</v>
      </c>
      <c r="G91" s="252">
        <f t="shared" si="4"/>
        <v>0</v>
      </c>
      <c r="H91" s="253">
        <f t="shared" si="4"/>
        <v>0</v>
      </c>
      <c r="I91" s="161"/>
      <c r="J91" s="161"/>
      <c r="K91" s="161"/>
    </row>
    <row r="92" spans="2:12" ht="21" customHeight="1" thickTop="1">
      <c r="B92" s="161"/>
      <c r="C92" s="161"/>
      <c r="D92" s="161"/>
      <c r="E92" s="161"/>
      <c r="F92" s="161"/>
      <c r="G92" s="161"/>
      <c r="H92" s="707" t="str">
        <f>IF($H$86="",IF($H$87&gt;$H$85,"  Přesáhli jste maximální možnou intenzitu podpory 
  pro daný typ subjektu dle Nařízení EK!",""),IF($H$87&gt;$H$86,"  Přesáhli jste maximální možnou intenzitu podpory
  pro daný typ subjektu dle Nařízení EK!",""))</f>
        <v/>
      </c>
      <c r="I92" s="707"/>
      <c r="J92" s="161"/>
      <c r="K92" s="161"/>
    </row>
    <row r="93" spans="2:12" ht="31.5" customHeight="1">
      <c r="B93" s="462" t="s">
        <v>1083</v>
      </c>
      <c r="C93" s="161"/>
      <c r="D93" s="366">
        <f>míra_podpory</f>
        <v>0</v>
      </c>
      <c r="E93" s="662" t="str">
        <f>IF(D93&lt;=E32,"  Požadovaná podpora je v pořádku.","  Požadovaná podpora převyšuje maximální možnou podporu 
  plynoucí z podmínek programu EPSILON!")</f>
        <v xml:space="preserve">  Požadovaná podpora je v pořádku.</v>
      </c>
      <c r="F93" s="663"/>
      <c r="G93" s="664"/>
      <c r="H93" s="707"/>
      <c r="I93" s="707"/>
      <c r="J93" s="161"/>
      <c r="K93" s="161"/>
    </row>
    <row r="94" spans="2:12" ht="12" customHeight="1">
      <c r="B94" s="254"/>
      <c r="C94" s="161"/>
      <c r="D94" s="161"/>
      <c r="E94" s="161"/>
      <c r="F94" s="161"/>
      <c r="G94" s="161"/>
      <c r="H94" s="161"/>
      <c r="I94" s="161"/>
      <c r="J94" s="161"/>
      <c r="K94" s="161"/>
    </row>
    <row r="95" spans="2:12" ht="15.75" customHeight="1">
      <c r="B95" s="645" t="s">
        <v>999</v>
      </c>
      <c r="C95" s="645"/>
      <c r="D95" s="645"/>
      <c r="E95" s="645" t="str">
        <f t="shared" ref="E95:G95" si="5">IF(E87&gt;E85,"Překročena výše podpory","")</f>
        <v/>
      </c>
      <c r="F95" s="645" t="str">
        <f t="shared" si="5"/>
        <v/>
      </c>
      <c r="G95" s="645" t="str">
        <f t="shared" si="5"/>
        <v/>
      </c>
      <c r="H95" s="645"/>
      <c r="I95" s="645"/>
      <c r="J95" s="645"/>
      <c r="K95" s="161"/>
    </row>
    <row r="96" spans="2:12" s="47" customFormat="1" ht="15.6" customHeight="1">
      <c r="B96" s="166"/>
      <c r="C96" s="166"/>
      <c r="D96" s="166"/>
      <c r="E96" s="166"/>
      <c r="F96" s="166"/>
      <c r="G96" s="166"/>
      <c r="H96" s="166"/>
      <c r="I96" s="166"/>
      <c r="J96" s="166"/>
      <c r="K96" s="160"/>
    </row>
    <row r="97" spans="2:11" s="47" customFormat="1" ht="15.6" customHeight="1">
      <c r="B97" s="401" t="s">
        <v>1027</v>
      </c>
      <c r="C97" s="166"/>
      <c r="D97" s="166"/>
      <c r="E97" s="166"/>
      <c r="F97" s="166"/>
      <c r="G97" s="166"/>
      <c r="H97" s="166"/>
      <c r="I97" s="166"/>
      <c r="J97" s="166"/>
      <c r="K97" s="160"/>
    </row>
    <row r="98" spans="2:11" s="47" customFormat="1" ht="4.9000000000000004" customHeight="1">
      <c r="B98" s="257"/>
      <c r="C98" s="257"/>
      <c r="D98" s="257"/>
      <c r="E98" s="257"/>
      <c r="F98" s="257"/>
      <c r="G98" s="257"/>
      <c r="H98" s="257"/>
      <c r="I98" s="257"/>
      <c r="J98" s="257"/>
      <c r="K98" s="160"/>
    </row>
    <row r="99" spans="2:11" ht="15.75" customHeight="1">
      <c r="B99" s="650" t="s">
        <v>1010</v>
      </c>
      <c r="C99" s="258"/>
      <c r="D99" s="651" t="s">
        <v>730</v>
      </c>
      <c r="E99" s="652">
        <f>E66*(1-E91)</f>
        <v>0</v>
      </c>
      <c r="F99" s="652">
        <f t="shared" ref="F99:G99" si="6">F66*(1-F91)</f>
        <v>0</v>
      </c>
      <c r="G99" s="652">
        <f t="shared" si="6"/>
        <v>0</v>
      </c>
      <c r="H99" s="648">
        <f>SUM(E99:G100)</f>
        <v>0</v>
      </c>
      <c r="I99" s="161"/>
      <c r="J99" s="161"/>
      <c r="K99" s="208"/>
    </row>
    <row r="100" spans="2:11" s="47" customFormat="1" ht="13.9" customHeight="1">
      <c r="B100" s="650"/>
      <c r="C100" s="258"/>
      <c r="D100" s="651"/>
      <c r="E100" s="652"/>
      <c r="F100" s="652"/>
      <c r="G100" s="652"/>
      <c r="H100" s="649"/>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1150</v>
      </c>
      <c r="C103" s="156"/>
      <c r="D103" s="156"/>
      <c r="E103" s="156"/>
      <c r="F103" s="156"/>
      <c r="G103" s="156"/>
      <c r="H103" s="156"/>
      <c r="I103" s="156"/>
      <c r="J103" s="156"/>
      <c r="K103" s="208"/>
    </row>
    <row r="104" spans="2:11" ht="4.9000000000000004" customHeight="1">
      <c r="B104" s="167"/>
      <c r="C104" s="167"/>
      <c r="D104" s="167"/>
      <c r="E104" s="167"/>
      <c r="F104" s="167"/>
      <c r="G104" s="260"/>
      <c r="H104" s="167"/>
      <c r="I104" s="167"/>
      <c r="J104" s="167"/>
      <c r="K104" s="208"/>
    </row>
    <row r="105" spans="2:11" ht="36" customHeight="1">
      <c r="B105" s="380" t="s">
        <v>1148</v>
      </c>
      <c r="C105" s="161"/>
      <c r="D105" s="261" t="s">
        <v>1007</v>
      </c>
      <c r="E105" s="522">
        <f>$H$66</f>
        <v>0</v>
      </c>
      <c r="F105" s="161"/>
      <c r="G105" s="261" t="s">
        <v>1077</v>
      </c>
      <c r="H105" s="522">
        <f>$H$87</f>
        <v>0</v>
      </c>
      <c r="I105" s="262"/>
      <c r="J105" s="161"/>
      <c r="K105" s="208"/>
    </row>
    <row r="106" spans="2:11" ht="9.6" customHeight="1">
      <c r="B106" s="161"/>
      <c r="C106" s="161"/>
      <c r="D106" s="161"/>
      <c r="E106" s="161"/>
      <c r="F106" s="161"/>
      <c r="G106" s="161"/>
      <c r="H106" s="161"/>
      <c r="I106" s="161"/>
      <c r="J106" s="161"/>
      <c r="K106" s="208"/>
    </row>
    <row r="107" spans="2:11" s="47" customFormat="1" ht="9" hidden="1" customHeight="1">
      <c r="B107" s="535"/>
      <c r="C107" s="258"/>
      <c r="D107" s="536"/>
      <c r="E107" s="537"/>
      <c r="F107" s="537"/>
      <c r="G107" s="537"/>
      <c r="H107" s="538"/>
      <c r="I107" s="161"/>
      <c r="J107" s="161"/>
      <c r="K107" s="259"/>
    </row>
    <row r="108" spans="2:11" ht="15.75" customHeight="1">
      <c r="B108" s="209"/>
      <c r="C108" s="209"/>
      <c r="D108" s="209"/>
      <c r="E108" s="209"/>
      <c r="F108" s="209"/>
      <c r="G108" s="209"/>
      <c r="H108" s="209"/>
      <c r="I108" s="209"/>
      <c r="J108" s="209"/>
      <c r="K108" s="209"/>
    </row>
    <row r="109" spans="2:11" ht="15.75" customHeight="1">
      <c r="B109" s="539"/>
      <c r="C109" s="539"/>
      <c r="D109" s="539"/>
      <c r="E109" s="539"/>
      <c r="F109" s="539"/>
      <c r="G109" s="539"/>
      <c r="H109" s="539"/>
      <c r="I109" s="539"/>
      <c r="J109" s="540"/>
      <c r="K109" s="209"/>
    </row>
    <row r="110" spans="2:11" ht="15.75" customHeight="1">
      <c r="B110" s="548"/>
      <c r="C110" s="548"/>
      <c r="D110" s="548"/>
      <c r="E110" s="548"/>
      <c r="F110" s="548"/>
      <c r="G110" s="548"/>
      <c r="H110" s="548"/>
      <c r="I110" s="709" t="str">
        <f>Pokyny!E46</f>
        <v xml:space="preserve"> Verze 2: leden 2021.</v>
      </c>
      <c r="J110" s="710"/>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07" t="s">
        <v>787</v>
      </c>
      <c r="J116" s="607"/>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DNsGXGOiA9LEOTaetHFdUqheW3PhXBFzWX6vJF11fByTohfyI8ChnkF3+vDvHnPq4ILYEMq8aOe7TyGS1YBLUA==" saltValue="gDD0+iFAxxTvVsDvJj9GfA==" spinCount="100000" sheet="1" selectLockedCells="1"/>
  <mergeCells count="58">
    <mergeCell ref="I110:J110"/>
    <mergeCell ref="B63:C63"/>
    <mergeCell ref="B52:H52"/>
    <mergeCell ref="I77:J77"/>
    <mergeCell ref="B60:C60"/>
    <mergeCell ref="B99:B100"/>
    <mergeCell ref="D99:D100"/>
    <mergeCell ref="E99:E100"/>
    <mergeCell ref="F99:F100"/>
    <mergeCell ref="B74:H75"/>
    <mergeCell ref="B64:C64"/>
    <mergeCell ref="B66:C66"/>
    <mergeCell ref="B77:H77"/>
    <mergeCell ref="I66:J66"/>
    <mergeCell ref="I68:J68"/>
    <mergeCell ref="D70:G70"/>
    <mergeCell ref="B61:C61"/>
    <mergeCell ref="B62:C62"/>
    <mergeCell ref="B3:G3"/>
    <mergeCell ref="D8:F8"/>
    <mergeCell ref="F10:H10"/>
    <mergeCell ref="B14:B15"/>
    <mergeCell ref="D14:D15"/>
    <mergeCell ref="B6:J6"/>
    <mergeCell ref="E14:F15"/>
    <mergeCell ref="D12:E12"/>
    <mergeCell ref="B30:D30"/>
    <mergeCell ref="B43:C43"/>
    <mergeCell ref="B44:C44"/>
    <mergeCell ref="B45:C45"/>
    <mergeCell ref="B59:C59"/>
    <mergeCell ref="B57:K57"/>
    <mergeCell ref="B55:K55"/>
    <mergeCell ref="B50:H50"/>
    <mergeCell ref="B51:H51"/>
    <mergeCell ref="B40:C40"/>
    <mergeCell ref="B41:C41"/>
    <mergeCell ref="B17:H17"/>
    <mergeCell ref="B18:K18"/>
    <mergeCell ref="G27:H27"/>
    <mergeCell ref="B37:G37"/>
    <mergeCell ref="B39:C39"/>
    <mergeCell ref="H92:I93"/>
    <mergeCell ref="D72:G72"/>
    <mergeCell ref="I116:J116"/>
    <mergeCell ref="B84:C84"/>
    <mergeCell ref="B85:C85"/>
    <mergeCell ref="B87:C87"/>
    <mergeCell ref="B88:C88"/>
    <mergeCell ref="B89:C89"/>
    <mergeCell ref="I85:J85"/>
    <mergeCell ref="E93:G93"/>
    <mergeCell ref="B91:C91"/>
    <mergeCell ref="B95:J95"/>
    <mergeCell ref="H99:H100"/>
    <mergeCell ref="G99:G100"/>
    <mergeCell ref="B86:C86"/>
    <mergeCell ref="B82:H82"/>
  </mergeCells>
  <conditionalFormatting sqref="E32">
    <cfRule type="notContainsBlanks" dxfId="24" priority="27">
      <formula>LEN(TRIM(E32))&gt;0</formula>
    </cfRule>
  </conditionalFormatting>
  <conditionalFormatting sqref="D70">
    <cfRule type="containsText" dxfId="23" priority="25" operator="containsText" text="překročily">
      <formula>NOT(ISERROR(SEARCH("překročily",D70)))</formula>
    </cfRule>
    <cfRule type="containsText" dxfId="22" priority="26" operator="containsText" text="v pořádku">
      <formula>NOT(ISERROR(SEARCH("v pořádku",D70)))</formula>
    </cfRule>
    <cfRule type="containsBlanks" dxfId="21" priority="29">
      <formula>LEN(TRIM(D70))=0</formula>
    </cfRule>
  </conditionalFormatting>
  <conditionalFormatting sqref="E93">
    <cfRule type="containsText" dxfId="20" priority="18" operator="containsText" text="převyšuje">
      <formula>NOT(ISERROR(SEARCH("převyšuje",E93)))</formula>
    </cfRule>
    <cfRule type="containsText" dxfId="19" priority="19" operator="containsText" text="v pořádku">
      <formula>NOT(ISERROR(SEARCH("v pořádku",E93)))</formula>
    </cfRule>
  </conditionalFormatting>
  <conditionalFormatting sqref="E93:G93">
    <cfRule type="containsBlanks" dxfId="18" priority="17">
      <formula>LEN(TRIM(E93))=0</formula>
    </cfRule>
  </conditionalFormatting>
  <conditionalFormatting sqref="D8:F8">
    <cfRule type="containsBlanks" dxfId="17" priority="11">
      <formula>LEN(TRIM(D8))=0</formula>
    </cfRule>
    <cfRule type="containsText" dxfId="16" priority="16" operator="containsText" text="chybí">
      <formula>NOT(ISERROR(SEARCH("chybí",D8)))</formula>
    </cfRule>
  </conditionalFormatting>
  <conditionalFormatting sqref="D12">
    <cfRule type="containsText" dxfId="15" priority="14" operator="containsText" text="chybí">
      <formula>NOT(ISERROR(SEARCH("chybí",D12)))</formula>
    </cfRule>
  </conditionalFormatting>
  <conditionalFormatting sqref="D93">
    <cfRule type="notContainsBlanks" dxfId="14" priority="13">
      <formula>LEN(TRIM(D93))&gt;0</formula>
    </cfRule>
  </conditionalFormatting>
  <conditionalFormatting sqref="D12:E12">
    <cfRule type="notContainsText" dxfId="13" priority="12" operator="notContains" text="Chybí">
      <formula>ISERROR(SEARCH("Chybí",D12))</formula>
    </cfRule>
  </conditionalFormatting>
  <conditionalFormatting sqref="D72">
    <cfRule type="containsText" dxfId="12" priority="4" operator="containsText" text="překročena">
      <formula>NOT(ISERROR(SEARCH("překročena",D72)))</formula>
    </cfRule>
    <cfRule type="containsText" dxfId="11" priority="5" operator="containsText" text="v pořádku">
      <formula>NOT(ISERROR(SEARCH("v pořádku",D72)))</formula>
    </cfRule>
  </conditionalFormatting>
  <conditionalFormatting sqref="D72 D70">
    <cfRule type="containsText" dxfId="10" priority="6" operator="containsText" text="relevantní">
      <formula>NOT(ISERROR(SEARCH("relevantní",D70)))</formula>
    </cfRule>
  </conditionalFormatting>
  <dataValidations count="6">
    <dataValidation type="decimal" operator="lessThanOrEqual" allowBlank="1" showInputMessage="1" showErrorMessage="1" errorTitle="Nepovolená hodnota" error="Zadali jste částku vyšší, než je maximální výše podpory pro daný rok. Pro pokračování údaj opravte." prompt="Zadejte číslo, které je menší než nebo rovno maximální výši podpory pro rok 3." sqref="G87" xr:uid="{98138E7E-A496-4D16-9BD4-82EB1885AEC8}">
      <formula1>IF(G86="",G85,G86)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7" xr:uid="{2CB0B024-6B0D-414B-BAC2-CDA78BBD6CBF}">
      <formula1>IF(F86="",F85,F86)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_x000a_" sqref="E87" xr:uid="{73F92860-6B60-474F-8DFD-C3FCFFEF3094}">
      <formula1>IF(E86="",E85,E86)</formula1>
    </dataValidation>
    <dataValidation allowBlank="1" sqref="D10 D12:D13" xr:uid="{0AC90252-9C83-4161-9E7A-816432FC1F0E}"/>
    <dataValidation allowBlank="1" showInputMessage="1" showErrorMessage="1" prompt="Zadejte nepřímé náklady v roce 1." sqref="E65" xr:uid="{B6EB2604-068B-43F7-AA39-5770ABA46228}"/>
    <dataValidation allowBlank="1" showInputMessage="1" showErrorMessage="1" prompt="Náklady na subdodávky jsou omezeny 20 % z celkových uznaných nákladů na projekt." sqref="E61" xr:uid="{92B5F759-7837-442D-BE95-A27464D72CA1}"/>
  </dataValidations>
  <hyperlinks>
    <hyperlink ref="B56" r:id="rId1" xr:uid="{FACEB41A-D2B3-4009-94AD-B589852439C4}"/>
  </hyperlinks>
  <pageMargins left="0.7" right="0.7" top="0.78740157499999996" bottom="0.78740157499999996" header="0" footer="0"/>
  <pageSetup paperSize="9" orientation="landscape"/>
  <ignoredErrors>
    <ignoredError sqref="H86"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0" id="{18E125FB-8C9C-4CB1-BEFB-34D093607880}">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E87:G87</xm:sqref>
        </x14:conditionalFormatting>
        <x14:conditionalFormatting xmlns:xm="http://schemas.microsoft.com/office/excel/2006/main">
          <x14:cfRule type="expression" priority="9" id="{938F6D08-5F2E-4A30-A823-FC656C2E9237}">
            <xm:f>'Identifikační údaje projektu'!$D$23=""</xm:f>
            <x14:dxf>
              <fill>
                <patternFill>
                  <bgColor rgb="FFFFF892"/>
                </patternFill>
              </fill>
            </x14:dxf>
          </x14:cfRule>
          <xm:sqref>D14:D15 E40:G40 D48 E60:G64</xm:sqref>
        </x14:conditionalFormatting>
        <x14:conditionalFormatting xmlns:xm="http://schemas.microsoft.com/office/excel/2006/main">
          <x14:cfRule type="expression" priority="8" id="{0B57BB74-E0A1-4F84-BB29-873F9BA0289D}">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7" id="{E07464C6-F03F-41F6-B6DE-1A8FEDF9C312}">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3" id="{B2F002F9-879E-47B9-BFFF-328F514CA54F}">
            <xm:f>$E$64&gt;číselníky!$K$41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2" id="{C3CF2611-6AA4-498B-90A5-11565853F85F}">
            <xm:f>$F$64&gt;číselníky!$L$41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1" id="{A3D6BCE8-F9FD-48E2-9CFA-2C111421D319}">
            <xm:f>$G$64&gt;číselníky!$M$41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byla vybrána povolená hodnota" error="Vyberte z možností nabízených v rozevíracím seznamu." prompt="Vyberte z možností rozevíracího seznamu." xr:uid="{82AFA8FD-E642-4347-AEEF-641DF3AF7B60}">
          <x14:formula1>
            <xm:f>číselníky!$Z$11:$Z$12</xm:f>
          </x14:formula1>
          <xm:sqref>D14</xm:sqref>
        </x14:dataValidation>
        <x14:dataValidation type="list" allowBlank="1" showInputMessage="1" showErrorMessage="1" prompt="Vyberte z možností rozevíracího seznamu." xr:uid="{EC6D3E78-07FD-4267-BA73-00953A9F83E3}">
          <x14:formula1>
            <xm:f>číselníky!$Z$16:$Z$17</xm:f>
          </x14:formula1>
          <xm:sqref>D49:D50</xm:sqref>
        </x14:dataValidation>
        <x14:dataValidation type="list" allowBlank="1" showErrorMessage="1" errorTitle="Neplatná hodnota" error="Vyberte prosím některou z možostí rozevíracího seznamu." prompt="Vyberte z možností rozevíracího seznamu." xr:uid="{DF59E19C-EEDD-49B7-A235-9BDF94F9BE6F}">
          <x14:formula1>
            <xm:f>číselníky!$Z$15:$Z$17</xm:f>
          </x14:formula1>
          <xm:sqref>D48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35</vt:i4>
      </vt:variant>
    </vt:vector>
  </HeadingPairs>
  <TitlesOfParts>
    <vt:vector size="47" baseType="lpstr">
      <vt:lpstr>Pokyny</vt:lpstr>
      <vt:lpstr>Identifikační údaje projektu</vt:lpstr>
      <vt:lpstr>Hlavní uchazeč</vt:lpstr>
      <vt:lpstr>Další účastník 1</vt:lpstr>
      <vt:lpstr>Další účastník 2</vt:lpstr>
      <vt:lpstr>Výsledky</vt:lpstr>
      <vt:lpstr>Finanční plán hl. uchazeč</vt:lpstr>
      <vt:lpstr>Finanční plán d. účastníka 1</vt:lpstr>
      <vt:lpstr>Finanční plán d. účastníka 2</vt:lpstr>
      <vt:lpstr>Projekt celkem</vt:lpstr>
      <vt:lpstr>číselníky</vt:lpstr>
      <vt:lpstr>Pomocný list FK</vt:lpstr>
      <vt:lpstr>akronym_projektu</vt:lpstr>
      <vt:lpstr>ANONE</vt:lpstr>
      <vt:lpstr>avev</vt:lpstr>
      <vt:lpstr>CEP</vt:lpstr>
      <vt:lpstr>cileNPOV</vt:lpstr>
      <vt:lpstr>DÚ1</vt:lpstr>
      <vt:lpstr>DÚ2</vt:lpstr>
      <vt:lpstr>duvernost</vt:lpstr>
      <vt:lpstr>FP_DU</vt:lpstr>
      <vt:lpstr>FP_HÚ</vt:lpstr>
      <vt:lpstr>FPDU2</vt:lpstr>
      <vt:lpstr>HÚ</vt:lpstr>
      <vt:lpstr>kraje</vt:lpstr>
      <vt:lpstr>kurz</vt:lpstr>
      <vt:lpstr>mesic_konec</vt:lpstr>
      <vt:lpstr>mesic_zacatek</vt:lpstr>
      <vt:lpstr>míra_podpory</vt:lpstr>
      <vt:lpstr>Náklady_celkem</vt:lpstr>
      <vt:lpstr>nazev</vt:lpstr>
      <vt:lpstr>npov</vt:lpstr>
      <vt:lpstr>okresy</vt:lpstr>
      <vt:lpstr>podtyporganizace</vt:lpstr>
      <vt:lpstr>POKYNY_PRO_VYPLŇOVÁNÍ</vt:lpstr>
      <vt:lpstr>pozadovana_mira_podpory</vt:lpstr>
      <vt:lpstr>pravni_forma</vt:lpstr>
      <vt:lpstr>právní_forma_HU</vt:lpstr>
      <vt:lpstr>resitele</vt:lpstr>
      <vt:lpstr>rezie</vt:lpstr>
      <vt:lpstr>rok_konec</vt:lpstr>
      <vt:lpstr>rok_zacatek</vt:lpstr>
      <vt:lpstr>roleuchazece</vt:lpstr>
      <vt:lpstr>Subdodávky_celkem</vt:lpstr>
      <vt:lpstr>typorganizace</vt:lpstr>
      <vt:lpstr>VYSLEDKY</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Eliška Šibrová</dc:creator>
  <cp:lastModifiedBy>Eliška Šibrová</cp:lastModifiedBy>
  <dcterms:created xsi:type="dcterms:W3CDTF">2020-05-13T07:25:18Z</dcterms:created>
  <dcterms:modified xsi:type="dcterms:W3CDTF">2021-01-14T13:36:31Z</dcterms:modified>
</cp:coreProperties>
</file>