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66925"/>
  <mc:AlternateContent xmlns:mc="http://schemas.openxmlformats.org/markup-compatibility/2006">
    <mc:Choice Requires="x15">
      <x15ac:absPath xmlns:x15ac="http://schemas.microsoft.com/office/spreadsheetml/2010/11/ac" url="C:\Users\eliska.sibrova\Desktop\Důležité dokumenty\Nejnovější TA ČR\"/>
    </mc:Choice>
  </mc:AlternateContent>
  <xr:revisionPtr revIDLastSave="0" documentId="13_ncr:1_{A7BAC1D2-2F59-48DB-94BA-04F79292EEF6}" xr6:coauthVersionLast="36" xr6:coauthVersionMax="36" xr10:uidLastSave="{00000000-0000-0000-0000-000000000000}"/>
  <bookViews>
    <workbookView xWindow="0" yWindow="0" windowWidth="28800" windowHeight="12225" tabRatio="926" xr2:uid="{00000000-000D-0000-FFFF-FFFF00000000}"/>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 name="Pomocný list FK" sheetId="16" state="hidden" r:id="rId12"/>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azev">'Hlavní uchazeč'!$D$15</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Výsledky!$D$15</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K4" i="16" l="1"/>
  <c r="K3" i="16"/>
  <c r="I4" i="16"/>
  <c r="I3" i="16"/>
  <c r="H4" i="16"/>
  <c r="H3" i="16"/>
  <c r="H2" i="16"/>
  <c r="D4" i="16"/>
  <c r="D3" i="16"/>
  <c r="C4" i="16"/>
  <c r="C3" i="16"/>
  <c r="B4" i="16"/>
  <c r="B3" i="16"/>
  <c r="G38" i="8" l="1"/>
  <c r="I110" i="13"/>
  <c r="I109" i="15"/>
  <c r="I110" i="6"/>
  <c r="J35" i="5"/>
  <c r="J100" i="12"/>
  <c r="J99" i="11"/>
  <c r="J101" i="4"/>
  <c r="G121" i="3"/>
  <c r="F2" i="16" l="1"/>
  <c r="B2" i="16"/>
  <c r="F3" i="16" l="1"/>
  <c r="F4" i="16"/>
  <c r="I2" i="16"/>
  <c r="D2" i="16"/>
  <c r="C2" i="16"/>
  <c r="A2" i="16"/>
  <c r="A4" i="16" l="1"/>
  <c r="A3" i="16"/>
  <c r="D12" i="13"/>
  <c r="D8" i="15"/>
  <c r="B94" i="6" l="1"/>
  <c r="B93"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91" i="3" l="1"/>
  <c r="D44" i="12" l="1"/>
  <c r="D44" i="11"/>
  <c r="D44" i="4"/>
  <c r="G53" i="3"/>
  <c r="J79" i="4" l="1"/>
  <c r="J79" i="12"/>
  <c r="J78" i="11"/>
  <c r="B4" i="15" l="1"/>
  <c r="F30" i="5" l="1"/>
  <c r="F28" i="5"/>
  <c r="F15" i="5"/>
  <c r="D49" i="3" l="1"/>
  <c r="G46" i="3"/>
  <c r="G48" i="3"/>
  <c r="G47" i="3"/>
  <c r="G51" i="3"/>
  <c r="G50" i="3"/>
  <c r="G49" i="3"/>
  <c r="D46" i="3" l="1"/>
  <c r="D50" i="3"/>
  <c r="D47" i="3"/>
  <c r="F66" i="6" l="1"/>
  <c r="X16" i="1"/>
  <c r="X15" i="1"/>
  <c r="X14" i="1"/>
  <c r="D12" i="6" s="1"/>
  <c r="B86" i="6" s="1"/>
  <c r="Y9" i="1"/>
  <c r="D8" i="6" s="1"/>
  <c r="Y10" i="1"/>
  <c r="Y11" i="1"/>
  <c r="D12" i="15" l="1"/>
  <c r="AF6" i="1" s="1"/>
  <c r="B86" i="13"/>
  <c r="H86" i="13" s="1"/>
  <c r="D86" i="6"/>
  <c r="X4" i="1"/>
  <c r="X6" i="1"/>
  <c r="E27" i="6" s="1"/>
  <c r="Y4" i="1"/>
  <c r="Y6" i="1"/>
  <c r="AG6" i="1" l="1"/>
  <c r="AG8" i="1"/>
  <c r="F27" i="15" s="1"/>
  <c r="D85" i="15"/>
  <c r="AF8" i="1"/>
  <c r="E27" i="15" s="1"/>
  <c r="B85" i="15"/>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D72" i="13" l="1"/>
  <c r="D72" i="15"/>
  <c r="H105" i="15"/>
  <c r="E28" i="8"/>
  <c r="F28" i="8"/>
  <c r="D28" i="8"/>
  <c r="F17" i="8"/>
  <c r="F18" i="8"/>
  <c r="F19" i="8"/>
  <c r="F20" i="8"/>
  <c r="E17" i="8"/>
  <c r="E18" i="8"/>
  <c r="E19" i="8"/>
  <c r="E20" i="8"/>
  <c r="D17" i="8"/>
  <c r="D18" i="8"/>
  <c r="D19" i="8"/>
  <c r="D20" i="8"/>
  <c r="E16" i="8"/>
  <c r="F16" i="8"/>
  <c r="D16" i="8"/>
  <c r="E66" i="6"/>
  <c r="E85" i="6" s="1"/>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J4" i="16" s="1"/>
  <c r="E105" i="15"/>
  <c r="J3" i="16" s="1"/>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L30" i="5"/>
  <c r="L28" i="5"/>
  <c r="L15" i="5"/>
  <c r="F85" i="6" l="1"/>
  <c r="G85" i="6"/>
  <c r="F45" i="6"/>
  <c r="G45" i="6"/>
  <c r="E45" i="6"/>
  <c r="H85" i="6" l="1"/>
  <c r="G21" i="3" l="1"/>
  <c r="G13" i="3"/>
  <c r="G11" i="3"/>
  <c r="F22" i="8"/>
  <c r="H87" i="6"/>
  <c r="H93" i="6" s="1"/>
  <c r="H64" i="6"/>
  <c r="H62" i="6"/>
  <c r="H61" i="6"/>
  <c r="H60" i="6"/>
  <c r="D72" i="6" s="1"/>
  <c r="H106" i="6" l="1"/>
  <c r="K2" i="16" s="1"/>
  <c r="H66" i="6"/>
  <c r="D70" i="6" s="1"/>
  <c r="F96" i="6"/>
  <c r="G96" i="6"/>
  <c r="E96" i="6"/>
  <c r="D22" i="8"/>
  <c r="E22" i="8"/>
  <c r="G17" i="8"/>
  <c r="G18" i="8"/>
  <c r="G19" i="8"/>
  <c r="G20" i="8"/>
  <c r="G28" i="8"/>
  <c r="G33" i="8" s="1"/>
  <c r="G16" i="8"/>
  <c r="E106" i="6" l="1"/>
  <c r="J2" i="16" s="1"/>
  <c r="G22" i="8"/>
  <c r="F29" i="8"/>
  <c r="F32" i="8"/>
  <c r="G91" i="6"/>
  <c r="G100" i="6" s="1"/>
  <c r="F91" i="6"/>
  <c r="F100" i="6" s="1"/>
  <c r="E29" i="8"/>
  <c r="E32" i="8"/>
  <c r="H89" i="6"/>
  <c r="H91" i="6" s="1"/>
  <c r="E91" i="6"/>
  <c r="E100" i="6" s="1"/>
  <c r="D29" i="8"/>
  <c r="H100" i="6" l="1"/>
  <c r="G30" i="8"/>
  <c r="D32" i="8"/>
  <c r="H88" i="6"/>
  <c r="G29" i="8"/>
  <c r="G32" i="8" l="1"/>
  <c r="D94" i="6" l="1"/>
  <c r="E94" i="6" s="1"/>
  <c r="D93" i="15"/>
  <c r="E93" i="15" s="1"/>
  <c r="D93" i="13"/>
  <c r="E93" i="13" s="1"/>
  <c r="G10" i="8"/>
  <c r="J10" i="8" s="1"/>
</calcChain>
</file>

<file path=xl/sharedStrings.xml><?xml version="1.0" encoding="utf-8"?>
<sst xmlns="http://schemas.openxmlformats.org/spreadsheetml/2006/main" count="2289" uniqueCount="1215">
  <si>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</si>
  <si>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</si>
  <si>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</si>
  <si>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</si>
  <si>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</si>
  <si>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</si>
  <si>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</si>
  <si>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</si>
  <si>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</si>
  <si>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</si>
  <si>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</si>
  <si>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</si>
  <si>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</si>
  <si>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</si>
  <si>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</si>
  <si>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</si>
  <si>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</si>
  <si>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</si>
  <si>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</si>
  <si>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</si>
  <si>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</si>
  <si>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</si>
  <si>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</si>
  <si>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</si>
  <si>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</si>
  <si>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</si>
  <si>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</si>
  <si>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</si>
  <si>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</si>
  <si>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</si>
  <si>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</si>
  <si>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</si>
  <si>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</si>
  <si>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</si>
  <si>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</si>
  <si>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</si>
  <si>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</si>
  <si>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</si>
  <si>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</si>
  <si>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</si>
  <si>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</si>
  <si>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</si>
  <si>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</si>
  <si>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</si>
  <si>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</si>
  <si>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</si>
  <si>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</si>
  <si>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</si>
  <si>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</si>
  <si>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</si>
  <si>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</si>
  <si>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</si>
  <si>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</si>
  <si>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</si>
  <si>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</si>
  <si>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</si>
  <si>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</si>
  <si>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</si>
  <si>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</si>
  <si>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</si>
  <si>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</si>
  <si>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</si>
  <si>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</si>
  <si>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</si>
  <si>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</si>
  <si>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</si>
  <si>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</si>
  <si>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</si>
  <si>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</si>
  <si>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</si>
  <si>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</si>
  <si>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</si>
  <si>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</si>
  <si>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</si>
  <si>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</si>
  <si>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</si>
  <si>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</si>
  <si>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</si>
  <si>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</si>
  <si>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veřejná výzkumná instituce mimo AV ČR</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</si>
  <si>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</si>
  <si>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</si>
  <si>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</si>
  <si>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</si>
  <si>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</si>
  <si>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</si>
  <si>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</si>
  <si>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</si>
  <si>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</si>
  <si>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</si>
  <si>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</si>
  <si>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</si>
  <si>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</si>
  <si>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</si>
  <si>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</si>
  <si>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</si>
  <si>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</si>
  <si>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</si>
  <si>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</si>
  <si>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</si>
  <si>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</si>
  <si>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</si>
  <si>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</si>
  <si>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</si>
  <si>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</si>
  <si>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</si>
  <si>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</si>
  <si>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</si>
  <si>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</si>
  <si>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</si>
  <si>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</si>
  <si>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</si>
  <si>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</si>
  <si>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</si>
  <si>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</si>
  <si>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</si>
  <si>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</si>
  <si>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</si>
  <si>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</si>
  <si>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</si>
  <si>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</si>
  <si>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</si>
  <si>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</si>
  <si>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</si>
  <si>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</si>
  <si>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</si>
  <si>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</si>
  <si>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</si>
  <si>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</si>
  <si>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</si>
  <si>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</si>
  <si>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</si>
  <si>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</si>
  <si>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</si>
  <si>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</si>
  <si>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</si>
  <si>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</si>
  <si>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</si>
  <si>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</si>
  <si>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</si>
  <si>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</si>
  <si>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</si>
  <si>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</si>
  <si>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</si>
  <si>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</si>
  <si>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</si>
  <si>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</si>
  <si>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</si>
  <si>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</si>
  <si>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</si>
  <si>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</si>
  <si>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</si>
  <si>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</si>
  <si>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</si>
  <si>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</si>
  <si>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</si>
  <si>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</si>
  <si>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</si>
  <si>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</si>
  <si>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</si>
  <si>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</si>
  <si>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</si>
  <si>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</si>
  <si>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</si>
  <si>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</si>
  <si>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</si>
  <si>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</si>
  <si>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</si>
  <si>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</si>
  <si>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</si>
  <si>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</si>
  <si>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</si>
  <si>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</si>
  <si>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</si>
  <si>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</si>
  <si>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</si>
  <si>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</si>
  <si>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</si>
  <si>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</si>
  <si>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</si>
  <si>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</si>
  <si>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</si>
  <si>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</si>
  <si>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</si>
  <si>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</si>
  <si>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</si>
  <si>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</si>
  <si>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</si>
  <si>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</si>
  <si>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</si>
  <si>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</si>
  <si>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</si>
  <si>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</si>
  <si>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</si>
  <si>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</si>
  <si>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</si>
  <si>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</si>
  <si>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</si>
  <si>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</si>
  <si>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</si>
  <si>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</si>
  <si>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</si>
  <si>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</si>
  <si>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</si>
  <si>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</si>
  <si>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</si>
  <si>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</si>
  <si>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</si>
  <si>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</si>
  <si>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</si>
  <si>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</si>
  <si>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</si>
  <si>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</si>
  <si>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</si>
  <si>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</si>
  <si>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</si>
  <si>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</si>
  <si>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</si>
  <si>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</si>
  <si>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</si>
  <si>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</si>
  <si>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</si>
  <si>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</si>
  <si>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</si>
  <si>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</si>
  <si>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</si>
  <si>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</si>
  <si>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</si>
  <si>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</si>
  <si>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</si>
  <si>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</si>
  <si>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</si>
  <si>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</si>
  <si>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</si>
  <si>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</si>
  <si>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</si>
  <si>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</si>
  <si>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</si>
  <si>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</si>
  <si>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</si>
  <si>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</si>
  <si>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</si>
  <si>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</si>
  <si>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</si>
  <si>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</si>
  <si>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</si>
  <si>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</si>
  <si>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</si>
  <si>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</si>
  <si>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</si>
  <si>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</si>
  <si>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</si>
  <si>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</si>
  <si>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</si>
  <si>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</si>
  <si>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</si>
  <si>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</si>
  <si>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</si>
  <si>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</si>
  <si>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</si>
  <si>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</si>
  <si>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</si>
  <si>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</si>
  <si>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</si>
  <si>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</si>
  <si>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</si>
  <si>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</si>
  <si>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</si>
  <si>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</si>
  <si>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</si>
  <si>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</si>
  <si>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</si>
  <si>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</si>
  <si>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</si>
  <si>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</si>
  <si>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</si>
  <si>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</si>
  <si>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</si>
  <si>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</si>
  <si>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</si>
  <si>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</si>
  <si>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</si>
  <si>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</si>
  <si>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</si>
  <si>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</si>
  <si>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</si>
  <si>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</si>
  <si>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</si>
  <si>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</si>
  <si>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</si>
  <si>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</si>
  <si>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</si>
  <si>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</si>
  <si>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</si>
  <si>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</si>
  <si>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</si>
  <si>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</si>
  <si>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</si>
  <si>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</si>
  <si>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</si>
  <si>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</si>
  <si>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</si>
  <si>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</si>
  <si>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</si>
  <si>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</si>
  <si>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</si>
  <si>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</si>
  <si>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</si>
  <si>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</si>
  <si>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</si>
  <si>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</si>
  <si>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</si>
  <si>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</si>
  <si>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</si>
  <si>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</si>
  <si>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</si>
  <si>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</si>
  <si>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</si>
  <si>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</si>
  <si>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</si>
  <si>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</si>
  <si>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</si>
  <si>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</si>
  <si>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</si>
  <si>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</si>
  <si>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</si>
  <si>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</si>
  <si>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</si>
  <si>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</si>
  <si>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</si>
  <si>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</si>
  <si>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</si>
  <si>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</si>
  <si>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</si>
  <si>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</si>
  <si>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</si>
  <si>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</si>
  <si>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</si>
  <si>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</si>
  <si>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</si>
  <si>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</si>
  <si>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</si>
  <si>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</si>
  <si>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</si>
  <si>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</si>
  <si>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</si>
  <si>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</si>
  <si>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</si>
  <si>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</si>
  <si>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</si>
  <si>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</si>
  <si>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</si>
  <si>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</si>
  <si>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</si>
  <si>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</si>
  <si>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</si>
  <si>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</si>
  <si>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</si>
  <si>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</si>
  <si>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</si>
  <si>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</si>
  <si>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</si>
  <si>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</si>
  <si>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</si>
  <si>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</si>
  <si>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</si>
  <si>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</si>
  <si>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</si>
  <si>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</si>
  <si>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</si>
  <si>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</si>
  <si>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</si>
  <si>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</si>
  <si>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</si>
  <si>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</si>
  <si>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</si>
  <si>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</si>
  <si>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</si>
  <si>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</si>
  <si>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</si>
  <si>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</si>
  <si>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</si>
  <si>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</si>
  <si>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</si>
  <si>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</si>
  <si>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</si>
  <si>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</si>
  <si>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</si>
  <si>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</si>
  <si>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</si>
  <si>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</si>
  <si>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</si>
  <si>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</si>
  <si>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</si>
  <si>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</si>
  <si>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</si>
  <si>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</si>
  <si>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</si>
  <si>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</si>
  <si>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</si>
  <si>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</si>
  <si>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</si>
  <si>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</si>
  <si>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</si>
  <si>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</si>
  <si>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</si>
  <si>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</si>
  <si>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</si>
  <si>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</si>
  <si>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</si>
  <si>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</si>
  <si>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</si>
  <si>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</si>
  <si>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</si>
  <si>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</si>
  <si>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</si>
  <si>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</si>
  <si>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</si>
  <si>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</si>
  <si>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</si>
  <si>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</si>
  <si>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</si>
  <si>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</si>
  <si>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</si>
  <si>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</si>
  <si>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</si>
  <si>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</si>
  <si>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</si>
  <si>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</si>
  <si>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</si>
  <si>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</si>
  <si>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</si>
  <si>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</si>
  <si>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</si>
  <si>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</si>
  <si>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</si>
  <si>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</si>
  <si>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</si>
  <si>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</si>
  <si>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</si>
  <si>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</si>
  <si>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</si>
  <si>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</si>
  <si>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</si>
  <si>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</si>
  <si>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</si>
  <si>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</si>
  <si>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</si>
  <si>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</si>
  <si>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</si>
  <si>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</si>
  <si>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</si>
  <si>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</si>
  <si>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</si>
  <si>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</si>
  <si>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</si>
  <si>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</si>
  <si>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</si>
  <si>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</si>
  <si>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</si>
  <si>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</si>
  <si>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</si>
  <si>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</si>
  <si>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</si>
  <si>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</si>
  <si>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</si>
  <si>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</si>
  <si>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</si>
  <si>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</si>
  <si>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</si>
  <si>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</si>
  <si>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</si>
  <si>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</si>
  <si>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</si>
  <si>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</si>
  <si>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</si>
  <si>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</si>
  <si>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</si>
  <si>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</si>
  <si>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</si>
  <si>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</si>
  <si>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</si>
  <si>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</si>
  <si>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</si>
  <si>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</si>
  <si>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</si>
  <si>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</si>
  <si>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</si>
  <si>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</si>
  <si>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</si>
  <si>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</si>
  <si>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</si>
  <si>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</si>
  <si>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</si>
  <si>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</si>
  <si>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</si>
  <si>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</si>
  <si>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</si>
  <si>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</si>
  <si>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</si>
  <si>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</si>
  <si>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</si>
  <si>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</si>
  <si>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</si>
  <si>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</si>
  <si>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</si>
  <si>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</si>
  <si>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</si>
  <si>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</si>
  <si>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</si>
  <si>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</si>
  <si>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</si>
  <si>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</si>
  <si>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</si>
  <si>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</si>
  <si>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</si>
  <si>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</si>
  <si>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</si>
  <si>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</si>
  <si>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</si>
  <si>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</si>
  <si>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</si>
  <si>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</si>
  <si>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</si>
  <si>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</si>
  <si>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</si>
  <si>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</si>
  <si>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</si>
  <si>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</si>
  <si>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</si>
  <si>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</si>
  <si>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</si>
  <si>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</si>
  <si>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</si>
  <si>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</si>
  <si>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</si>
  <si>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</si>
  <si>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</si>
  <si>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</si>
  <si>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</si>
  <si>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</si>
  <si>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</si>
  <si>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</si>
  <si>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</si>
  <si>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</si>
  <si>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</si>
  <si>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</si>
  <si>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</si>
  <si>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</si>
  <si>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</si>
  <si>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</si>
  <si>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</si>
  <si>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</si>
  <si>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</si>
  <si>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</si>
  <si>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</si>
  <si>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</si>
  <si>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</si>
  <si>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</si>
  <si>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</si>
  <si>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</si>
  <si>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</si>
  <si>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</si>
  <si>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</si>
  <si>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</si>
  <si>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</si>
  <si>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</si>
  <si>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</si>
  <si>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</si>
  <si>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</si>
  <si>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</si>
  <si>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</si>
  <si>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</si>
  <si>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</si>
  <si>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</si>
  <si>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</si>
  <si>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</si>
  <si>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</si>
  <si>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</si>
  <si>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</si>
  <si>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</si>
  <si>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</si>
  <si>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</si>
  <si>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</si>
  <si>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</si>
  <si>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</si>
  <si>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</si>
  <si>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</si>
  <si>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</si>
  <si>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</si>
  <si>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</si>
  <si>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</si>
  <si>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</si>
  <si>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</si>
  <si>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</si>
  <si>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</si>
  <si>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</si>
  <si>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</si>
  <si>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</si>
  <si>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</si>
  <si>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</si>
  <si>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</si>
  <si>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</si>
  <si>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</si>
  <si>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</si>
  <si>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</si>
  <si>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</si>
  <si>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</si>
  <si>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</si>
  <si>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</si>
  <si>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</si>
  <si>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</si>
  <si>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</si>
  <si>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</si>
  <si>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</si>
  <si>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</si>
  <si>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</si>
  <si>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</si>
  <si>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</si>
  <si>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</si>
  <si>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</si>
  <si>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</si>
  <si>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</si>
  <si>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</si>
  <si>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</si>
  <si>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</si>
  <si>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</si>
  <si>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</si>
  <si>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</si>
  <si>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</si>
  <si>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</si>
  <si>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</si>
  <si>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</si>
  <si>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</si>
  <si>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</si>
  <si>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</si>
  <si>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</si>
  <si>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</si>
  <si>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</si>
  <si>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</si>
  <si>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</si>
  <si>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</si>
  <si>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</si>
  <si>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</si>
  <si>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</si>
  <si>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</si>
  <si>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</si>
  <si>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</si>
  <si>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</si>
  <si>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</si>
  <si>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</si>
  <si>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</si>
  <si>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</si>
  <si>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</si>
  <si>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</si>
  <si>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</si>
  <si>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</si>
  <si>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</si>
  <si>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</si>
  <si>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</si>
  <si>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</si>
  <si>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</si>
  <si>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</si>
  <si>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</si>
  <si>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</si>
  <si>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</si>
  <si>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</si>
  <si>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</si>
  <si>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</si>
  <si>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</si>
  <si>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</si>
  <si>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</si>
  <si>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</si>
  <si>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</si>
  <si>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</si>
  <si>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</si>
  <si>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</si>
  <si>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</si>
  <si>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</si>
  <si>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</si>
  <si>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</si>
  <si>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</si>
  <si>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</si>
  <si>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</si>
  <si>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</si>
  <si>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</si>
  <si>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</si>
  <si>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</si>
  <si>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</si>
  <si>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</si>
  <si>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</si>
  <si>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</si>
  <si>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</si>
  <si>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</si>
  <si>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</si>
  <si>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</si>
  <si>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</si>
  <si>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</si>
  <si>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</si>
  <si>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</si>
  <si>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</si>
  <si>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</si>
  <si>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</si>
  <si>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</si>
  <si>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</si>
  <si>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</si>
  <si>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</si>
  <si>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</si>
  <si>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</si>
  <si>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</si>
  <si>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</si>
  <si>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</si>
  <si>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</si>
  <si>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</si>
  <si>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</si>
  <si>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</si>
  <si>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</si>
  <si>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</si>
  <si>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</si>
  <si>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</si>
  <si>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</si>
  <si>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</si>
  <si>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</si>
  <si>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</si>
  <si>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</si>
  <si>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</si>
  <si>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</si>
  <si>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</si>
  <si>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</si>
  <si>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</si>
  <si>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</si>
  <si>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</si>
  <si>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</si>
  <si>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</si>
  <si>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</si>
  <si>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</si>
  <si>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</si>
  <si>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</si>
  <si>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</si>
  <si>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</si>
  <si>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Před odesláním TACR Application form se ujistěte, že jsou vyplněna veškerá povinná pole. List "Projekt celkem" se dopočítává automaticky.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</si>
  <si>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</si>
  <si>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</si>
  <si>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</si>
  <si>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</si>
  <si>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</si>
  <si>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</si>
  <si>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</si>
  <si>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</si>
  <si>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</si>
  <si>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</si>
  <si>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</si>
  <si>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</si>
  <si>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</si>
  <si>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</si>
  <si>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</si>
  <si>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</si>
  <si>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</si>
  <si>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</si>
  <si>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</si>
  <si>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</si>
  <si>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</si>
  <si>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</si>
  <si>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</si>
  <si>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</si>
  <si>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</si>
  <si>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</si>
  <si>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</si>
  <si>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</si>
  <si>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</si>
  <si>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</si>
  <si>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</si>
  <si>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</si>
  <si>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</si>
  <si>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</si>
  <si>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</si>
  <si>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</si>
  <si>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</si>
  <si>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</si>
  <si>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</si>
  <si>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</si>
  <si>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</si>
  <si>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</si>
  <si>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</si>
  <si>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</si>
  <si>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</si>
  <si>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</si>
  <si>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</si>
  <si>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</si>
  <si>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</si>
  <si>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</si>
  <si>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</si>
  <si>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</si>
  <si>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</si>
  <si>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</si>
  <si>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</si>
  <si>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</si>
  <si>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</si>
  <si>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</si>
  <si>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</si>
  <si>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</si>
  <si>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</si>
  <si>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</si>
  <si>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</si>
  <si>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</si>
  <si>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</si>
  <si>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</si>
  <si>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</si>
  <si>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</si>
  <si>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</si>
  <si>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</si>
  <si>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</si>
  <si>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</si>
  <si>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</si>
  <si>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</si>
  <si>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</si>
  <si>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</si>
  <si>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</si>
  <si>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</si>
  <si>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</si>
  <si>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</si>
  <si>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</si>
  <si>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</si>
  <si>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</si>
  <si>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</si>
  <si>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</si>
  <si>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</si>
  <si>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</si>
  <si>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</si>
  <si>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</si>
  <si>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</si>
  <si>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</si>
  <si>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</si>
  <si>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</si>
  <si>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</si>
  <si>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</si>
  <si>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</si>
  <si>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</si>
  <si>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</si>
  <si>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</si>
  <si>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</si>
  <si>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</si>
  <si>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</si>
  <si>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</si>
  <si>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</si>
  <si>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</si>
  <si>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</si>
  <si>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</si>
  <si>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</si>
  <si>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</si>
  <si>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</si>
  <si>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</si>
  <si>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</si>
  <si>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</si>
  <si>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</si>
  <si>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</si>
  <si>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</si>
  <si>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</si>
  <si>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</si>
  <si>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</si>
  <si>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</si>
  <si>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</si>
  <si>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</si>
  <si>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</si>
  <si>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</si>
  <si>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</si>
  <si>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</si>
  <si>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</si>
  <si>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</si>
  <si>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</si>
  <si>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</si>
  <si>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</si>
  <si>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</si>
  <si>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</si>
  <si>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</si>
  <si>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</si>
  <si>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</si>
  <si>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</si>
  <si>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</si>
  <si>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</si>
  <si>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</si>
  <si>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</si>
  <si>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</si>
  <si>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</si>
  <si>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</si>
  <si>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</si>
  <si>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</si>
  <si>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</si>
  <si>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</si>
  <si>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</si>
  <si>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</si>
  <si>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</si>
  <si>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</si>
  <si>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</si>
  <si>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</si>
  <si>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</si>
  <si>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</si>
  <si>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</si>
  <si>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</si>
  <si>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</si>
  <si>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</si>
  <si>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</si>
  <si>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</si>
  <si>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</si>
  <si>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</si>
  <si>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</si>
  <si>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</si>
  <si>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</si>
  <si>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</si>
  <si>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</si>
  <si>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</si>
  <si>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</si>
  <si>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</si>
  <si>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</si>
  <si>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</si>
  <si>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</si>
  <si>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</si>
  <si>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</si>
  <si>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</si>
  <si>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</si>
  <si>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</si>
  <si>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</si>
  <si>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</si>
  <si>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</si>
  <si>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</si>
  <si>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</si>
  <si>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</si>
  <si>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</si>
  <si>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</si>
  <si>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</si>
  <si>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</si>
  <si>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</si>
  <si>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</si>
  <si>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</si>
  <si>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</si>
  <si>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</si>
  <si>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</si>
  <si>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</si>
  <si>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</si>
  <si>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</si>
  <si>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</si>
  <si>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</si>
  <si>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</si>
  <si>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</si>
  <si>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</si>
  <si>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</si>
  <si>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</si>
  <si>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</si>
  <si>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</si>
  <si>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</si>
  <si>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</si>
  <si>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</si>
  <si>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</si>
  <si>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</si>
  <si>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</si>
  <si>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</si>
  <si>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</si>
  <si>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</si>
  <si>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</si>
  <si>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</si>
  <si>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</si>
  <si>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</si>
  <si>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</si>
  <si>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</si>
  <si>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</si>
  <si>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</si>
  <si>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</si>
  <si>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</si>
  <si>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</si>
  <si>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</si>
  <si>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</si>
  <si>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</si>
  <si>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</si>
  <si>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</si>
  <si>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</si>
  <si>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</si>
  <si>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</si>
  <si>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</si>
  <si>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</si>
  <si>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</si>
  <si>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</si>
  <si>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</si>
  <si>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</si>
  <si>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</si>
  <si>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</si>
  <si>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</si>
  <si>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</si>
  <si>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</si>
  <si>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</si>
  <si>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</si>
  <si>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</si>
  <si>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</si>
  <si>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</si>
  <si>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</si>
  <si>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</si>
  <si>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</si>
  <si>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</si>
  <si>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</si>
  <si>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</si>
  <si>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Pokud na projektu spolupracuje více českých uchazečů, platí, že za českou část projektu mohou dohromady obdržet maximálně 85% intenzitu podpory (dle programu EPSILON).</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</si>
  <si>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</si>
  <si>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</si>
  <si>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</si>
  <si>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</si>
  <si>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</si>
  <si>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</si>
  <si>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</si>
  <si>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</si>
  <si>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</si>
  <si>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</si>
  <si>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</si>
  <si>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</si>
  <si>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</si>
  <si>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</si>
  <si>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</si>
  <si>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</si>
  <si>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</si>
  <si>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</si>
  <si>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</si>
  <si>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</si>
  <si>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</si>
  <si>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r>
      <t xml:space="preserve">Vyplněný TACR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</si>
  <si>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</si>
  <si>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</si>
  <si>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</si>
  <si>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</si>
  <si>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</si>
  <si>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</si>
  <si>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</si>
  <si>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</si>
  <si>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</si>
  <si>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</si>
  <si>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</si>
  <si>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</si>
  <si>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</si>
  <si>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</si>
  <si>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</si>
  <si>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</si>
  <si>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</si>
  <si>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</si>
  <si>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</si>
  <si>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</si>
  <si>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</si>
  <si>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</si>
  <si>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</si>
  <si>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</si>
  <si>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</si>
  <si>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</si>
  <si>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</si>
  <si>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</si>
  <si>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</si>
  <si>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</si>
  <si>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</si>
  <si>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</si>
  <si>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</si>
  <si>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</si>
  <si>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</si>
  <si>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</si>
  <si>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EPSILON. V tomto případě 85 %.                                                                                                                                                                   </t>
    </r>
  </si>
  <si>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</si>
  <si>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</si>
  <si>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</si>
  <si>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</si>
  <si>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</si>
  <si>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</si>
  <si>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</si>
  <si>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</si>
  <si>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</si>
  <si>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</si>
  <si>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Uveďte identifikační kódy a stručný popis projektů zahrnutých v CEP a výzkumných záměrů zahrnutých v CEZ, které jsou uvedeny v IS VaVal (www.rwi.cz), a které řeší obdobnou problematiku. Jedná se o projekty a výzkumné záměry, u kterých se předpokládá shodná
část výsledků.</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</si>
  <si>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</si>
  <si>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</si>
  <si>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</si>
  <si>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</si>
  <si>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</si>
  <si>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</si>
  <si>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</si>
  <si>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</si>
  <si>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</si>
  <si>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</si>
  <si>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</si>
  <si>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</si>
  <si>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</si>
  <si>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</si>
  <si>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</si>
  <si>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</si>
  <si>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</si>
  <si>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</si>
  <si>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</si>
  <si>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</si>
  <si>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</si>
  <si>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</si>
  <si>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</si>
  <si>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</si>
  <si>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</si>
  <si>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</si>
  <si>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</si>
  <si>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</si>
  <si>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</si>
  <si>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</si>
  <si>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</si>
  <si>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</si>
  <si>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</si>
  <si>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</si>
  <si>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</si>
  <si>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</si>
  <si>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</si>
  <si>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</si>
  <si>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</si>
  <si>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</si>
  <si>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</si>
  <si>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</si>
  <si>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</si>
  <si>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</si>
  <si>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</si>
  <si>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</si>
  <si>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</si>
  <si>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</si>
  <si>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</si>
  <si>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</si>
  <si>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</si>
  <si>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</si>
  <si>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</si>
  <si>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</si>
  <si>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</si>
  <si>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</si>
  <si>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</si>
  <si>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</si>
  <si>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</si>
  <si>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</si>
  <si>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</si>
  <si>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</si>
  <si>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</si>
  <si>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</si>
  <si>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</si>
  <si>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</si>
  <si>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</si>
  <si>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</si>
  <si>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</si>
  <si>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</si>
  <si>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</si>
  <si>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</si>
  <si>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</si>
  <si>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</si>
  <si>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</si>
  <si>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</si>
  <si>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</si>
  <si>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</si>
  <si>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</si>
  <si>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</si>
  <si>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</si>
  <si>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</si>
  <si>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</si>
  <si>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</si>
  <si>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</si>
  <si>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</si>
  <si>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</si>
  <si>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</si>
  <si>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</si>
  <si>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</si>
  <si>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</si>
  <si>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</si>
  <si>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</si>
  <si>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</si>
  <si>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</si>
  <si>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</si>
  <si>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</si>
  <si>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</si>
  <si>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</si>
  <si>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</si>
  <si>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</si>
  <si>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</si>
  <si>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</si>
  <si>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</si>
  <si>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Uveďte všechny výsledky, na kterých se budou čeští partneři podílet. Musí se jednat o výsledky projektu, které jsou podporované programem EPSILON.</t>
  </si>
  <si>
    <t>EPSILON</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</si>
  <si>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</si>
  <si>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Uveďte obchodní jméno a IČ všech právnických osob, ve kterých má Vaše právnická osoba (firma/společnost) vlastnický podíl 
a jeho výši v procentech. Pokud žádný vlastnický podíl nemá, pole nevyplňujte.</t>
  </si>
  <si>
    <t>Vyplňte požadované údaje všech členů statutárního orgánu Vaší organizace.                                                                         
Pokud se jedná o méně než šest členů, nechte zbývající políčka prázdná.</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</si>
  <si>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</si>
  <si>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</si>
  <si>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</si>
  <si>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</si>
  <si>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</si>
  <si>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</si>
  <si>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</si>
  <si>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</si>
  <si>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</si>
  <si>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</si>
  <si>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</si>
  <si>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</si>
  <si>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</si>
  <si>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</si>
  <si>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</si>
  <si>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</si>
  <si>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Maximální intenzita podpory dle programu EPSILON</t>
  </si>
  <si>
    <t>Míra podpory dle programu EPSILON</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</si>
  <si>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</si>
  <si>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</si>
  <si>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</si>
  <si>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</si>
  <si>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t>
  </si>
  <si>
    <t>TA CR Application Form - povinná příloha českého/ých uchazeče/ů mezinárodní výzvy CHIST-ERA IV Call 2020</t>
  </si>
  <si>
    <t>Údaje hlavního českého uchazeče</t>
  </si>
  <si>
    <t>Akronym</t>
  </si>
  <si>
    <t>Organizace</t>
  </si>
  <si>
    <t>Subjekt</t>
  </si>
  <si>
    <t>Typ uchazeče</t>
  </si>
  <si>
    <t>Název projektu</t>
  </si>
  <si>
    <t>Metoda nepřímých nákladů</t>
  </si>
  <si>
    <t>Celkové náklady</t>
  </si>
  <si>
    <t>PV</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</si>
  <si>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</si>
  <si>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</si>
  <si>
    <t xml:space="preserve"> Verze 2: leden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</si>
</sst>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0000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7">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theme="0" tint="-0.14999847407452621"/>
        <bgColor rgb="FFFFF892"/>
      </patternFill>
    </fill>
    <fill>
      <patternFill patternType="solid">
        <fgColor theme="0" tint="-0.34998626667073579"/>
        <bgColor indexed="64"/>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15">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4" fillId="0" borderId="2" xfId="0" applyFont="1" applyBorder="1" applyAlignment="1"/>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14" fontId="3" fillId="62" borderId="21" xfId="0" applyNumberFormat="1" applyFont="1" applyFill="1" applyBorder="1" applyAlignment="1" applyProtection="1">
      <alignment horizontal="left" vertical="top" wrapText="1"/>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26" fillId="11" borderId="10" xfId="0" applyFont="1" applyFill="1" applyBorder="1" applyAlignment="1">
      <alignment vertical="top" wrapText="1"/>
    </xf>
    <xf numFmtId="172" fontId="3" fillId="3" borderId="21" xfId="0" applyNumberFormat="1" applyFont="1" applyFill="1" applyBorder="1" applyAlignment="1" applyProtection="1">
      <alignment horizontal="left" vertical="top" wrapText="1"/>
      <protection locked="0" hidden="1"/>
    </xf>
    <xf numFmtId="0" fontId="43" fillId="66" borderId="21" xfId="0" applyFont="1" applyFill="1" applyBorder="1" applyAlignment="1">
      <alignment vertical="center"/>
    </xf>
    <xf numFmtId="0" fontId="37" fillId="8" borderId="10" xfId="0" applyFont="1" applyFill="1" applyBorder="1" applyAlignment="1">
      <alignment horizontal="right"/>
    </xf>
    <xf numFmtId="0" fontId="23" fillId="63" borderId="21" xfId="0" applyFont="1" applyFill="1" applyBorder="1" applyAlignment="1" applyProtection="1">
      <alignment horizontal="left" vertical="top"/>
      <protection locked="0" hidden="1"/>
    </xf>
    <xf numFmtId="170" fontId="23" fillId="63" borderId="21" xfId="0" applyNumberFormat="1" applyFont="1" applyFill="1" applyBorder="1" applyAlignment="1" applyProtection="1">
      <alignment horizontal="left" vertical="top"/>
      <protection locked="0" hidden="1"/>
    </xf>
    <xf numFmtId="0" fontId="37" fillId="8" borderId="10" xfId="0" applyFont="1" applyFill="1" applyBorder="1" applyAlignment="1" applyProtection="1">
      <protection hidden="1"/>
    </xf>
    <xf numFmtId="0" fontId="37" fillId="8" borderId="18" xfId="0" applyFont="1" applyFill="1" applyBorder="1" applyAlignment="1" applyProtection="1">
      <protection hidden="1"/>
    </xf>
    <xf numFmtId="49" fontId="0" fillId="0" borderId="0" xfId="0" applyNumberFormat="1" applyFont="1" applyAlignment="1">
      <alignment horizontal="right"/>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1" fillId="3" borderId="25" xfId="0" applyFont="1" applyFill="1" applyBorder="1" applyAlignment="1" applyProtection="1">
      <alignment horizontal="left" vertical="top"/>
      <protection locked="0" hidden="1"/>
    </xf>
    <xf numFmtId="0" fontId="1" fillId="3" borderId="26" xfId="0" applyFont="1" applyFill="1" applyBorder="1" applyAlignment="1" applyProtection="1">
      <alignment horizontal="left" vertical="top"/>
      <protection locked="0" hidden="1"/>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1" fillId="3" borderId="25"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44" fillId="11" borderId="0" xfId="0" applyFont="1" applyFill="1" applyAlignment="1" applyProtection="1">
      <alignment horizontal="left" vertical="center" wrapText="1"/>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1" fillId="65" borderId="21" xfId="0" applyFont="1" applyFill="1" applyBorder="1" applyAlignment="1" applyProtection="1">
      <alignment horizontal="left" vertical="top" wrapText="1"/>
      <protection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66" fillId="64" borderId="10" xfId="0" applyFont="1" applyFill="1" applyBorder="1" applyAlignment="1" applyProtection="1">
      <alignment horizontal="left" vertical="center" wrapText="1"/>
      <protection hidden="1"/>
    </xf>
    <xf numFmtId="0" fontId="44" fillId="11" borderId="10" xfId="0" applyFont="1" applyFill="1" applyBorder="1" applyAlignment="1" applyProtection="1">
      <alignment horizontal="left" vertical="top" wrapText="1"/>
      <protection hidden="1"/>
    </xf>
    <xf numFmtId="0" fontId="1" fillId="3" borderId="25" xfId="0" applyFont="1" applyFill="1" applyBorder="1" applyAlignment="1" applyProtection="1">
      <alignment horizontal="center" vertical="top" wrapText="1"/>
      <protection locked="0" hidden="1"/>
    </xf>
    <xf numFmtId="0" fontId="1" fillId="3" borderId="26" xfId="0" applyFont="1" applyFill="1" applyBorder="1" applyAlignment="1" applyProtection="1">
      <alignment horizontal="center" vertical="top" wrapText="1"/>
      <protection locked="0" hidden="1"/>
    </xf>
    <xf numFmtId="0" fontId="10" fillId="13"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locked="0" hidden="1"/>
    </xf>
    <xf numFmtId="0" fontId="1" fillId="12" borderId="29" xfId="0" applyFont="1" applyFill="1" applyBorder="1" applyAlignment="1" applyProtection="1">
      <alignment horizontal="left" vertical="top" wrapText="1"/>
      <protection locked="0" hidden="1"/>
    </xf>
    <xf numFmtId="0" fontId="1" fillId="12" borderId="26" xfId="0" applyFont="1" applyFill="1" applyBorder="1" applyAlignment="1" applyProtection="1">
      <alignment horizontal="left" vertical="top" wrapText="1"/>
      <protection locked="0" hidden="1"/>
    </xf>
    <xf numFmtId="0" fontId="1" fillId="65" borderId="25" xfId="0" applyFont="1" applyFill="1" applyBorder="1" applyAlignment="1" applyProtection="1">
      <alignment horizontal="left" vertical="top" wrapText="1"/>
      <protection hidden="1"/>
    </xf>
    <xf numFmtId="0" fontId="1" fillId="65" borderId="29" xfId="0" applyFont="1" applyFill="1" applyBorder="1" applyAlignment="1" applyProtection="1">
      <alignment horizontal="left" vertical="top" wrapText="1"/>
      <protection hidden="1"/>
    </xf>
    <xf numFmtId="0" fontId="1" fillId="65" borderId="26" xfId="0" applyFont="1" applyFill="1" applyBorder="1" applyAlignment="1" applyProtection="1">
      <alignment horizontal="left" vertical="top" wrapText="1"/>
      <protection hidden="1"/>
    </xf>
    <xf numFmtId="0" fontId="1" fillId="3" borderId="29" xfId="0" applyFont="1" applyFill="1" applyBorder="1" applyAlignment="1" applyProtection="1">
      <alignment horizontal="left" vertical="top" wrapText="1"/>
      <protection locked="0" hidden="1"/>
    </xf>
    <xf numFmtId="0" fontId="1" fillId="3" borderId="73" xfId="0" applyFont="1" applyFill="1" applyBorder="1" applyAlignment="1" applyProtection="1">
      <alignment horizontal="left" vertical="top" wrapText="1"/>
      <protection locked="0" hidden="1"/>
    </xf>
    <xf numFmtId="0" fontId="1" fillId="3" borderId="31" xfId="0" applyFont="1" applyFill="1" applyBorder="1" applyAlignment="1" applyProtection="1">
      <alignment horizontal="left" vertical="top" wrapText="1"/>
      <protection locked="0" hidden="1"/>
    </xf>
    <xf numFmtId="0" fontId="1" fillId="3" borderId="27" xfId="0" applyFont="1" applyFill="1" applyBorder="1" applyAlignment="1" applyProtection="1">
      <alignment horizontal="left" vertical="top" wrapText="1"/>
      <protection locked="0" hidden="1"/>
    </xf>
    <xf numFmtId="0" fontId="1" fillId="3" borderId="30" xfId="0" applyFont="1" applyFill="1" applyBorder="1" applyAlignment="1" applyProtection="1">
      <alignment horizontal="left" vertical="top" wrapText="1"/>
      <protection locked="0" hidden="1"/>
    </xf>
    <xf numFmtId="0" fontId="1" fillId="3" borderId="74" xfId="0" applyFont="1" applyFill="1" applyBorder="1" applyAlignment="1" applyProtection="1">
      <alignment horizontal="left" vertical="top" wrapText="1"/>
      <protection locked="0" hidden="1"/>
    </xf>
    <xf numFmtId="0" fontId="1" fillId="3" borderId="75" xfId="0" applyFont="1" applyFill="1" applyBorder="1" applyAlignment="1" applyProtection="1">
      <alignment horizontal="left" vertical="top" wrapText="1"/>
      <protection locked="0" hidden="1"/>
    </xf>
    <xf numFmtId="0" fontId="8" fillId="0" borderId="0" xfId="0" applyFont="1" applyAlignment="1">
      <alignment horizontal="right"/>
    </xf>
    <xf numFmtId="0" fontId="44" fillId="18" borderId="10" xfId="0" applyFont="1" applyFill="1" applyBorder="1" applyAlignment="1" applyProtection="1">
      <alignment horizontal="left" vertical="top" wrapText="1"/>
      <protection hidden="1"/>
    </xf>
    <xf numFmtId="0" fontId="46" fillId="18" borderId="10" xfId="0" applyFont="1" applyFill="1" applyBorder="1" applyAlignment="1" applyProtection="1">
      <alignment horizontal="left" vertical="top" wrapText="1"/>
      <protection hidden="1"/>
    </xf>
    <xf numFmtId="0" fontId="3" fillId="3" borderId="25" xfId="0" applyFont="1" applyFill="1" applyBorder="1" applyAlignment="1" applyProtection="1">
      <alignment horizontal="center" vertical="top" wrapText="1"/>
      <protection locked="0" hidden="1"/>
    </xf>
    <xf numFmtId="0" fontId="3" fillId="3" borderId="26" xfId="0" applyFont="1" applyFill="1" applyBorder="1" applyAlignment="1" applyProtection="1">
      <alignment horizontal="center" vertical="top" wrapText="1"/>
      <protection locked="0" hidden="1"/>
    </xf>
    <xf numFmtId="0" fontId="37" fillId="8" borderId="10" xfId="0" applyFont="1" applyFill="1" applyBorder="1" applyAlignment="1" applyProtection="1">
      <alignment horizontal="right"/>
      <protection hidden="1"/>
    </xf>
    <xf numFmtId="0" fontId="44" fillId="21"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49" fontId="1" fillId="3" borderId="25" xfId="0" applyNumberFormat="1" applyFont="1" applyFill="1" applyBorder="1" applyAlignment="1" applyProtection="1">
      <alignment horizontal="left" vertical="top"/>
      <protection locked="0" hidden="1"/>
    </xf>
    <xf numFmtId="49" fontId="1" fillId="3" borderId="29" xfId="0" applyNumberFormat="1" applyFont="1" applyFill="1" applyBorder="1" applyAlignment="1" applyProtection="1">
      <alignment horizontal="left" vertical="top"/>
      <protection locked="0" hidden="1"/>
    </xf>
    <xf numFmtId="49" fontId="1" fillId="3" borderId="26" xfId="0" applyNumberFormat="1" applyFont="1" applyFill="1" applyBorder="1" applyAlignment="1" applyProtection="1">
      <alignment horizontal="left" vertical="top"/>
      <protection locked="0" hidden="1"/>
    </xf>
    <xf numFmtId="0" fontId="3" fillId="3" borderId="29"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8" fillId="0" borderId="0" xfId="0" applyFont="1" applyAlignment="1">
      <alignment horizontal="right" vertical="center"/>
    </xf>
    <xf numFmtId="9" fontId="3" fillId="3" borderId="22" xfId="6" applyFont="1" applyFill="1" applyBorder="1" applyAlignment="1" applyProtection="1">
      <alignment horizontal="left" vertical="top" wrapText="1"/>
      <protection locked="0" hidden="1"/>
    </xf>
    <xf numFmtId="9" fontId="3" fillId="3" borderId="24" xfId="6" applyFont="1" applyFill="1" applyBorder="1" applyAlignment="1" applyProtection="1">
      <alignment horizontal="left" vertical="top" wrapText="1"/>
      <protection locked="0" hidden="1"/>
    </xf>
    <xf numFmtId="0" fontId="68" fillId="0" borderId="10" xfId="0" applyFont="1" applyFill="1" applyBorder="1" applyAlignment="1" applyProtection="1">
      <alignment horizontal="left" vertical="center" wrapText="1"/>
      <protection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46" fillId="0" borderId="10" xfId="0" applyFont="1" applyFill="1" applyBorder="1" applyAlignment="1" applyProtection="1">
      <alignment horizontal="left" vertical="top" wrapText="1"/>
      <protection hidden="1"/>
    </xf>
    <xf numFmtId="0" fontId="8" fillId="0" borderId="10" xfId="0" applyFont="1" applyBorder="1" applyAlignment="1">
      <alignment horizontal="right"/>
    </xf>
    <xf numFmtId="0" fontId="10" fillId="13" borderId="10" xfId="0" applyFont="1" applyFill="1" applyBorder="1" applyAlignment="1" applyProtection="1">
      <alignment vertical="center" wrapText="1"/>
      <protection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0" fillId="8" borderId="10" xfId="0" applyFont="1" applyFill="1" applyBorder="1" applyAlignment="1" applyProtection="1">
      <protection hidden="1"/>
    </xf>
    <xf numFmtId="0" fontId="3" fillId="3" borderId="31" xfId="0" applyFont="1" applyFill="1" applyBorder="1" applyAlignment="1" applyProtection="1">
      <alignment horizontal="left" vertical="top" wrapText="1"/>
      <protection locked="0" hidden="1"/>
    </xf>
    <xf numFmtId="0" fontId="3" fillId="3" borderId="30" xfId="0" applyFont="1" applyFill="1" applyBorder="1" applyAlignment="1" applyProtection="1">
      <alignment horizontal="left" vertical="top" wrapText="1"/>
      <protection locked="0" hidden="1"/>
    </xf>
    <xf numFmtId="0" fontId="14" fillId="11" borderId="10" xfId="0" applyFont="1" applyFill="1" applyBorder="1" applyProtection="1">
      <protection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37" fillId="8" borderId="20" xfId="0" applyFont="1" applyFill="1" applyBorder="1" applyAlignment="1" applyProtection="1">
      <alignment horizontal="right"/>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76" fillId="18" borderId="10" xfId="0" applyFont="1" applyFill="1" applyBorder="1" applyAlignment="1" applyProtection="1">
      <alignment horizontal="left" vertical="top" wrapText="1"/>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37" fillId="8" borderId="10" xfId="0" applyFont="1" applyFill="1" applyBorder="1" applyAlignment="1">
      <alignment horizontal="right"/>
    </xf>
    <xf numFmtId="0" fontId="37" fillId="8" borderId="20" xfId="0" applyFont="1" applyFill="1" applyBorder="1" applyAlignment="1">
      <alignment horizontal="right"/>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63" fillId="11" borderId="10" xfId="0" applyFont="1" applyFill="1" applyBorder="1" applyAlignment="1" applyProtection="1">
      <alignment horizontal="left" vertical="center"/>
      <protection hidden="1"/>
    </xf>
    <xf numFmtId="0" fontId="26" fillId="11" borderId="10" xfId="0" applyFont="1" applyFill="1" applyBorder="1" applyAlignment="1" applyProtection="1">
      <alignment horizontal="center" vertical="top"/>
      <protection hidden="1"/>
    </xf>
    <xf numFmtId="0" fontId="60" fillId="11" borderId="10" xfId="0" applyFont="1" applyFill="1" applyBorder="1" applyAlignment="1" applyProtection="1">
      <alignment horizontal="left" vertical="top" wrapText="1"/>
      <protection hidden="1"/>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52" fillId="18"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cellXfs>
  <cellStyles count="8">
    <cellStyle name="Hypertextový odkaz" xfId="1" builtinId="8"/>
    <cellStyle name="Hypertextový odkaz 2" xfId="5" xr:uid="{00000000-0005-0000-0000-000030000000}"/>
    <cellStyle name="Měna" xfId="7" builtinId="4"/>
    <cellStyle name="Normální" xfId="0" builtinId="0"/>
    <cellStyle name="Normální 2" xfId="3" xr:uid="{69056162-1DED-47E7-AB87-2EBA80ADA864}"/>
    <cellStyle name="Normální 3" xfId="4" xr:uid="{95A36BEC-9A60-4450-8609-0904C8EEBD4F}"/>
    <cellStyle name="Normální 4" xfId="2" xr:uid="{00000000-0005-0000-0000-000031000000}"/>
    <cellStyle name="Procenta" xfId="6" builtinId="5"/>
  </cellStyles>
  <dxfs count="92">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0CECE"/>
      <color rgb="FFFFF8A5"/>
      <color rgb="FFF8F8F8"/>
      <color rgb="FFFFF892"/>
      <color rgb="FFF2B8B4"/>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hyperlink" Target="#'Identifika&#269;n&#237; &#250;daje projektu'!A1"/><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al&#353;&#237; &#250;&#269;astn&#237;k 2'!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V&#253;sledky!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Finan&#269;n&#237; pl&#225;n hl. 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2.sv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124</xdr:row>
      <xdr:rowOff>45720</xdr:rowOff>
    </xdr:from>
    <xdr:to>
      <xdr:col>6</xdr:col>
      <xdr:colOff>2141220</xdr:colOff>
      <xdr:row>125</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116</xdr:row>
      <xdr:rowOff>38100</xdr:rowOff>
    </xdr:from>
    <xdr:to>
      <xdr:col>1</xdr:col>
      <xdr:colOff>0</xdr:colOff>
      <xdr:row>116</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99</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2" y="15731447"/>
              <a:ext cx="1417321" cy="306744"/>
              <a:chOff x="4632949" y="12512081"/>
              <a:chExt cx="1424939" cy="236181"/>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49" y="12527285"/>
                <a:ext cx="777225" cy="2209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4" y="12512081"/>
                <a:ext cx="792484"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38</xdr:row>
      <xdr:rowOff>42333</xdr:rowOff>
    </xdr:from>
    <xdr:to>
      <xdr:col>11</xdr:col>
      <xdr:colOff>977900</xdr:colOff>
      <xdr:row>39</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315083"/>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272750"/>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77E-1D38-4C78-92E5-255FAA530966}">
  <sheetPr codeName="List10">
    <tabColor rgb="FFFF0000"/>
    <outlinePr summaryBelow="0" summaryRight="0"/>
    <pageSetUpPr fitToPage="1"/>
  </sheetPr>
  <dimension ref="A1:O957"/>
  <sheetViews>
    <sheetView showGridLines="0" showRowColHeaders="0" tabSelected="1" showRuler="0" zoomScaleNormal="100" workbookViewId="0"/>
  </sheetViews>
  <sheetFormatPr defaultColWidth="14.42578125" defaultRowHeight="15" customHeight="1"/>
  <cols>
    <col min="1" max="1" width="5.5703125" style="39" customWidth="1"/>
    <col min="2" max="2" width="39.7109375" style="31" customWidth="1"/>
    <col min="3" max="3" width="2.85546875" style="54" customWidth="1"/>
    <col min="4" max="4" width="81.42578125" style="31" customWidth="1"/>
    <col min="5" max="5" width="54.5703125" style="54" customWidth="1"/>
    <col min="6" max="6" width="17" style="31" customWidth="1"/>
    <col min="7" max="7" width="15.140625" style="31" customWidth="1"/>
    <col min="8" max="8" width="14.5703125" style="31" customWidth="1"/>
    <col min="9" max="9" width="14.42578125" style="31" customWidth="1"/>
    <col min="10" max="16384" width="14.42578125" style="31"/>
  </cols>
  <sheetData>
    <row r="1" spans="1:7" s="39" customFormat="1" ht="15" customHeight="1">
      <c r="A1" s="493"/>
      <c r="C1" s="54"/>
      <c r="E1" s="54"/>
    </row>
    <row r="2" spans="1:7" s="39" customFormat="1" ht="21" customHeight="1">
      <c r="C2" s="54"/>
      <c r="E2" s="54"/>
    </row>
    <row r="3" spans="1:7" ht="18" customHeight="1">
      <c r="B3" s="551" t="s">
        <v>1202</v>
      </c>
      <c r="C3" s="551"/>
      <c r="D3" s="552"/>
      <c r="E3" s="58"/>
    </row>
    <row r="4" spans="1:7" s="39" customFormat="1" ht="18" customHeight="1">
      <c r="B4" s="56"/>
      <c r="C4" s="56"/>
      <c r="D4" s="84"/>
      <c r="E4" s="84"/>
    </row>
    <row r="5" spans="1:7" s="39" customFormat="1" ht="16.149999999999999" customHeight="1">
      <c r="C5" s="54"/>
      <c r="E5" s="54"/>
    </row>
    <row r="6" spans="1:7" ht="22.15" customHeight="1">
      <c r="B6" s="562" t="s">
        <v>1023</v>
      </c>
      <c r="C6" s="563"/>
      <c r="D6" s="563"/>
      <c r="E6" s="563"/>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30" t="s">
        <v>1055</v>
      </c>
      <c r="E9" s="63"/>
      <c r="F9" s="40"/>
      <c r="G9" s="34"/>
    </row>
    <row r="10" spans="1:7" ht="15.6" customHeight="1">
      <c r="B10" s="64"/>
      <c r="C10" s="64"/>
      <c r="D10" s="65"/>
      <c r="E10" s="65"/>
      <c r="F10" s="41"/>
      <c r="G10" s="34"/>
    </row>
    <row r="11" spans="1:7" ht="15.6" customHeight="1">
      <c r="B11" s="52"/>
      <c r="C11" s="76"/>
      <c r="D11" s="130" t="s">
        <v>1056</v>
      </c>
      <c r="E11" s="63"/>
      <c r="F11" s="40"/>
      <c r="G11" s="34"/>
    </row>
    <row r="12" spans="1:7" ht="15.6" customHeight="1">
      <c r="B12" s="66"/>
      <c r="C12" s="66"/>
      <c r="D12" s="62"/>
      <c r="E12" s="62"/>
      <c r="F12" s="41"/>
      <c r="G12" s="34"/>
    </row>
    <row r="13" spans="1:7" ht="15.6" customHeight="1">
      <c r="B13" s="12"/>
      <c r="C13" s="77"/>
      <c r="D13" s="130" t="s">
        <v>1057</v>
      </c>
      <c r="E13" s="63"/>
      <c r="F13" s="40"/>
      <c r="G13" s="34"/>
    </row>
    <row r="14" spans="1:7" ht="15.6" customHeight="1">
      <c r="B14" s="66"/>
      <c r="C14" s="66"/>
      <c r="D14" s="67"/>
      <c r="E14" s="67"/>
      <c r="F14" s="40"/>
      <c r="G14" s="34"/>
    </row>
    <row r="15" spans="1:7" s="39" customFormat="1" ht="15.6" customHeight="1">
      <c r="B15" s="566" t="s">
        <v>739</v>
      </c>
      <c r="C15" s="78"/>
      <c r="D15" s="553" t="s">
        <v>1174</v>
      </c>
      <c r="E15" s="554"/>
      <c r="F15" s="40"/>
      <c r="G15" s="34"/>
    </row>
    <row r="16" spans="1:7" s="39" customFormat="1" ht="12.75">
      <c r="B16" s="567"/>
      <c r="C16" s="66"/>
      <c r="D16" s="554"/>
      <c r="E16" s="554"/>
      <c r="F16" s="40"/>
      <c r="G16" s="34"/>
    </row>
    <row r="17" spans="2:7" s="84" customFormat="1" ht="15.6" customHeight="1">
      <c r="B17" s="413"/>
      <c r="C17" s="66"/>
      <c r="D17" s="413"/>
      <c r="E17" s="413"/>
      <c r="F17" s="40"/>
      <c r="G17" s="34"/>
    </row>
    <row r="18" spans="2:7" s="84" customFormat="1" ht="15.6" customHeight="1">
      <c r="B18" s="566" t="s">
        <v>1014</v>
      </c>
      <c r="C18" s="66"/>
      <c r="D18" s="553" t="s">
        <v>1157</v>
      </c>
      <c r="E18" s="553"/>
      <c r="F18" s="40"/>
      <c r="G18" s="34"/>
    </row>
    <row r="19" spans="2:7" s="84" customFormat="1" ht="27" customHeight="1">
      <c r="B19" s="567"/>
      <c r="C19" s="66"/>
      <c r="D19" s="553"/>
      <c r="E19" s="553"/>
      <c r="F19" s="40"/>
      <c r="G19" s="34"/>
    </row>
    <row r="20" spans="2:7" s="39" customFormat="1" ht="15.6" customHeight="1">
      <c r="B20" s="66"/>
      <c r="C20" s="66"/>
      <c r="D20" s="63"/>
      <c r="E20" s="63"/>
      <c r="F20" s="40"/>
      <c r="G20" s="34"/>
    </row>
    <row r="21" spans="2:7" s="84" customFormat="1" ht="4.9000000000000004" customHeight="1">
      <c r="B21" s="66"/>
      <c r="C21" s="66"/>
      <c r="D21" s="374"/>
      <c r="E21" s="374"/>
      <c r="F21" s="40"/>
      <c r="G21" s="34"/>
    </row>
    <row r="22" spans="2:7" s="39" customFormat="1" ht="15.6" customHeight="1">
      <c r="B22" s="559" t="s">
        <v>993</v>
      </c>
      <c r="C22" s="560"/>
      <c r="D22" s="560"/>
      <c r="E22" s="560"/>
      <c r="F22" s="40"/>
      <c r="G22" s="34"/>
    </row>
    <row r="23" spans="2:7" s="39" customFormat="1" ht="15.6" customHeight="1">
      <c r="B23" s="66"/>
      <c r="C23" s="66"/>
      <c r="D23" s="63"/>
      <c r="E23" s="63"/>
      <c r="F23" s="40"/>
      <c r="G23" s="34"/>
    </row>
    <row r="24" spans="2:7" ht="15.6" customHeight="1">
      <c r="B24" s="555" t="s">
        <v>1021</v>
      </c>
      <c r="C24" s="556"/>
      <c r="D24" s="556"/>
      <c r="E24" s="556"/>
      <c r="F24" s="55"/>
      <c r="G24" s="34"/>
    </row>
    <row r="25" spans="2:7" ht="15.6" customHeight="1">
      <c r="B25" s="556"/>
      <c r="C25" s="556"/>
      <c r="D25" s="556"/>
      <c r="E25" s="556"/>
      <c r="F25" s="55"/>
      <c r="G25" s="34"/>
    </row>
    <row r="26" spans="2:7" s="84" customFormat="1" ht="15.6" customHeight="1">
      <c r="B26" s="414"/>
      <c r="C26" s="414"/>
      <c r="D26" s="414"/>
      <c r="E26" s="414"/>
      <c r="F26" s="55"/>
      <c r="G26" s="34"/>
    </row>
    <row r="27" spans="2:7" ht="3" customHeight="1">
      <c r="B27" s="42"/>
      <c r="C27" s="42"/>
      <c r="D27" s="43"/>
      <c r="E27" s="43"/>
      <c r="F27" s="40"/>
      <c r="G27" s="34"/>
    </row>
    <row r="28" spans="2:7" s="54" customFormat="1" ht="15.6" customHeight="1">
      <c r="B28" s="558" t="s">
        <v>740</v>
      </c>
      <c r="C28" s="558"/>
      <c r="D28" s="558"/>
      <c r="E28" s="558"/>
      <c r="F28" s="40"/>
      <c r="G28" s="34"/>
    </row>
    <row r="29" spans="2:7" s="54" customFormat="1" ht="15.6" customHeight="1">
      <c r="B29" s="558"/>
      <c r="C29" s="558"/>
      <c r="D29" s="558"/>
      <c r="E29" s="558"/>
      <c r="F29" s="40"/>
      <c r="G29" s="34"/>
    </row>
    <row r="30" spans="2:7" s="54" customFormat="1" ht="15.6" customHeight="1">
      <c r="B30" s="42"/>
      <c r="C30" s="42"/>
      <c r="D30" s="43"/>
      <c r="E30" s="43"/>
      <c r="F30" s="40"/>
      <c r="G30" s="34"/>
    </row>
    <row r="31" spans="2:7" ht="22.15" customHeight="1">
      <c r="B31" s="564" t="s">
        <v>994</v>
      </c>
      <c r="C31" s="565"/>
      <c r="D31" s="565"/>
      <c r="E31" s="565"/>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9" t="s">
        <v>783</v>
      </c>
      <c r="C34" s="68"/>
      <c r="D34" s="68"/>
      <c r="E34" s="68"/>
      <c r="F34" s="40"/>
      <c r="G34" s="34"/>
    </row>
    <row r="35" spans="2:7" ht="15.6" customHeight="1">
      <c r="B35" s="69"/>
      <c r="C35" s="69"/>
      <c r="D35" s="62"/>
      <c r="E35" s="62"/>
      <c r="F35" s="41"/>
      <c r="G35" s="34"/>
    </row>
    <row r="36" spans="2:7" ht="15.6" customHeight="1">
      <c r="B36" s="117" t="s">
        <v>784</v>
      </c>
      <c r="C36" s="69"/>
      <c r="D36" s="118"/>
      <c r="E36" s="70"/>
      <c r="F36" s="44"/>
      <c r="G36" s="36"/>
    </row>
    <row r="37" spans="2:7" ht="15.6" customHeight="1">
      <c r="B37" s="69"/>
      <c r="C37" s="69"/>
      <c r="D37" s="71"/>
      <c r="E37" s="71"/>
      <c r="F37" s="44"/>
      <c r="G37" s="36"/>
    </row>
    <row r="38" spans="2:7" ht="15.6" customHeight="1">
      <c r="B38" s="557" t="s">
        <v>742</v>
      </c>
      <c r="C38" s="557"/>
      <c r="D38" s="557"/>
      <c r="E38" s="557"/>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61" t="s">
        <v>741</v>
      </c>
      <c r="C41" s="561"/>
      <c r="D41" s="561"/>
      <c r="E41" s="561"/>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6" t="s">
        <v>1200</v>
      </c>
      <c r="C46" s="87"/>
      <c r="D46" s="87"/>
      <c r="E46" s="147" t="s">
        <v>1214</v>
      </c>
      <c r="F46" s="47"/>
    </row>
    <row r="47" spans="2:7" ht="15.6" customHeight="1">
      <c r="B47" s="47"/>
      <c r="C47" s="47"/>
      <c r="D47" s="47"/>
      <c r="E47" s="47"/>
      <c r="F47" s="47"/>
    </row>
    <row r="48" spans="2:7" ht="15.6" customHeight="1">
      <c r="B48" s="550"/>
      <c r="C48" s="550"/>
      <c r="D48" s="550"/>
      <c r="E48" s="550"/>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20" t="s">
        <v>785</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BfHApALP4+vQSAaVQPT+3rB+ZIPTyHZe7cwwGadQYLJRZ80St22YW6vHpMsicxm/iSM6bXBPTCOMgXBa1rgbcA==" saltValue="HB5SBP4oiGyUfRSxfu6OtA=="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rgb="FFF8F8F8"/>
    <outlinePr summaryBelow="0" summaryRight="0"/>
    <pageSetUpPr fitToPage="1"/>
  </sheetPr>
  <dimension ref="A1:H1007"/>
  <sheetViews>
    <sheetView showGridLines="0" showRowColHeaders="0" showRuler="0" zoomScaleNormal="100" workbookViewId="0"/>
  </sheetViews>
  <sheetFormatPr defaultColWidth="14.42578125" defaultRowHeight="15" customHeight="1"/>
  <cols>
    <col min="1" max="1" width="5.5703125" style="54" customWidth="1"/>
    <col min="2" max="2" width="59.7109375" customWidth="1"/>
    <col min="3" max="3" width="2.85546875" style="54" customWidth="1"/>
    <col min="4" max="4" width="43.42578125" customWidth="1"/>
    <col min="5" max="5" width="38.5703125" style="84" customWidth="1"/>
    <col min="6" max="6" width="2.85546875" style="84" customWidth="1"/>
    <col min="7" max="7" width="32.140625" customWidth="1"/>
    <col min="8" max="8" width="15.140625" customWidth="1"/>
    <col min="9" max="9" width="14.5703125" customWidth="1"/>
    <col min="10" max="10" width="14.42578125" customWidth="1"/>
  </cols>
  <sheetData>
    <row r="1" spans="1:7" s="54" customFormat="1" ht="15" customHeight="1">
      <c r="A1" s="150"/>
      <c r="B1" s="256"/>
      <c r="C1" s="256"/>
      <c r="D1" s="256"/>
      <c r="E1" s="256"/>
      <c r="F1" s="256"/>
      <c r="G1" s="256"/>
    </row>
    <row r="2" spans="1:7" s="54" customFormat="1" ht="21.6" customHeight="1">
      <c r="B2" s="256"/>
      <c r="C2" s="256"/>
      <c r="D2" s="256"/>
      <c r="E2" s="256"/>
      <c r="F2" s="256"/>
      <c r="G2" s="256"/>
    </row>
    <row r="3" spans="1:7" s="54" customFormat="1" ht="18" customHeight="1">
      <c r="B3" s="570" t="s">
        <v>750</v>
      </c>
      <c r="C3" s="570"/>
      <c r="D3" s="571"/>
      <c r="E3" s="478"/>
      <c r="F3" s="478"/>
      <c r="G3" s="256"/>
    </row>
    <row r="4" spans="1:7" s="54" customFormat="1" ht="15" customHeight="1">
      <c r="B4" s="256"/>
      <c r="C4" s="256"/>
      <c r="D4" s="256"/>
      <c r="E4" s="256"/>
      <c r="F4" s="256"/>
      <c r="G4" s="256"/>
    </row>
    <row r="5" spans="1:7" ht="15" customHeight="1">
      <c r="B5" s="256"/>
      <c r="C5" s="256"/>
      <c r="D5" s="256"/>
      <c r="E5" s="256"/>
      <c r="F5" s="256"/>
      <c r="G5" s="256"/>
    </row>
    <row r="6" spans="1:7" ht="24.6" customHeight="1">
      <c r="B6" s="572" t="s">
        <v>1032</v>
      </c>
      <c r="C6" s="573"/>
      <c r="D6" s="573"/>
      <c r="E6" s="573"/>
      <c r="F6" s="573"/>
      <c r="G6" s="574"/>
    </row>
    <row r="7" spans="1:7" ht="9.6" customHeight="1">
      <c r="B7" s="270"/>
      <c r="C7" s="270"/>
      <c r="D7" s="289"/>
      <c r="E7" s="289"/>
      <c r="F7" s="289"/>
      <c r="G7" s="290"/>
    </row>
    <row r="8" spans="1:7" s="54" customFormat="1" ht="9.6" customHeight="1">
      <c r="B8" s="291"/>
      <c r="C8" s="291"/>
      <c r="D8" s="292"/>
      <c r="E8" s="292"/>
      <c r="F8" s="292"/>
      <c r="G8" s="293"/>
    </row>
    <row r="9" spans="1:7" ht="30.75" customHeight="1">
      <c r="B9" s="277" t="s">
        <v>0</v>
      </c>
      <c r="C9" s="277"/>
      <c r="D9" s="575"/>
      <c r="E9" s="576"/>
      <c r="F9" s="292"/>
      <c r="G9" s="293"/>
    </row>
    <row r="10" spans="1:7" ht="18.75" customHeight="1">
      <c r="B10" s="294"/>
      <c r="C10" s="294"/>
      <c r="D10" s="292"/>
      <c r="E10" s="292"/>
      <c r="F10" s="292"/>
      <c r="G10" s="293"/>
    </row>
    <row r="11" spans="1:7" ht="43.9" customHeight="1">
      <c r="B11" s="282" t="s">
        <v>1</v>
      </c>
      <c r="C11" s="282"/>
      <c r="D11" s="575"/>
      <c r="E11" s="576"/>
      <c r="F11" s="292"/>
      <c r="G11" s="480" t="str">
        <f>"Zapsáno znaků: "&amp;LEN(D11)&amp;" z max. 254"</f>
        <v>Zapsáno znaků: 0 z max. 254</v>
      </c>
    </row>
    <row r="12" spans="1:7" ht="18" customHeight="1">
      <c r="B12" s="277"/>
      <c r="C12" s="277"/>
      <c r="D12" s="292"/>
      <c r="E12" s="292"/>
      <c r="F12" s="292"/>
      <c r="G12" s="295"/>
    </row>
    <row r="13" spans="1:7" ht="43.9" customHeight="1">
      <c r="B13" s="277" t="s">
        <v>64</v>
      </c>
      <c r="C13" s="277"/>
      <c r="D13" s="575"/>
      <c r="E13" s="576"/>
      <c r="F13" s="292"/>
      <c r="G13" s="480" t="str">
        <f>"Zapsáno znaků: "&amp;LEN(D13)&amp;" z max. 254"</f>
        <v>Zapsáno znaků: 0 z max. 254</v>
      </c>
    </row>
    <row r="14" spans="1:7" ht="14.25" customHeight="1">
      <c r="B14" s="277"/>
      <c r="C14" s="277"/>
      <c r="D14" s="292"/>
      <c r="E14" s="292"/>
      <c r="F14" s="292"/>
      <c r="G14" s="295"/>
    </row>
    <row r="15" spans="1:7" s="84" customFormat="1" ht="15.75" customHeight="1">
      <c r="B15" s="277" t="s">
        <v>1036</v>
      </c>
      <c r="C15" s="277"/>
      <c r="D15" s="495"/>
      <c r="E15" s="402"/>
      <c r="F15" s="292"/>
      <c r="G15" s="402"/>
    </row>
    <row r="16" spans="1:7" s="84" customFormat="1" ht="14.25" customHeight="1">
      <c r="B16" s="277"/>
      <c r="C16" s="277"/>
      <c r="D16" s="292"/>
      <c r="E16" s="292"/>
      <c r="F16" s="292"/>
      <c r="G16" s="295"/>
    </row>
    <row r="17" spans="1:7" ht="27" customHeight="1">
      <c r="B17" s="481" t="s">
        <v>1034</v>
      </c>
      <c r="C17" s="277"/>
      <c r="D17" s="579" t="s">
        <v>1175</v>
      </c>
      <c r="E17" s="578"/>
      <c r="F17" s="292"/>
      <c r="G17" s="295"/>
    </row>
    <row r="18" spans="1:7" ht="12" customHeight="1">
      <c r="B18" s="277"/>
      <c r="C18" s="277"/>
      <c r="D18" s="292"/>
      <c r="E18" s="292"/>
      <c r="F18" s="292"/>
      <c r="G18" s="295"/>
    </row>
    <row r="19" spans="1:7" ht="15.6" customHeight="1">
      <c r="B19" s="481" t="s">
        <v>1035</v>
      </c>
      <c r="C19" s="481"/>
      <c r="D19" s="577" t="s">
        <v>177</v>
      </c>
      <c r="E19" s="578"/>
      <c r="F19" s="292"/>
      <c r="G19" s="292"/>
    </row>
    <row r="20" spans="1:7" ht="15.75" customHeight="1">
      <c r="B20" s="293"/>
      <c r="C20" s="293"/>
      <c r="D20" s="292"/>
      <c r="E20" s="292"/>
      <c r="F20" s="292"/>
      <c r="G20" s="295"/>
    </row>
    <row r="21" spans="1:7" ht="72.75" customHeight="1">
      <c r="B21" s="277" t="s">
        <v>1031</v>
      </c>
      <c r="C21" s="277"/>
      <c r="D21" s="575"/>
      <c r="E21" s="576"/>
      <c r="F21" s="292"/>
      <c r="G21" s="480" t="str">
        <f>"Zapsáno znaků: "&amp;LEN(D21)&amp;" z max. 1000"</f>
        <v>Zapsáno znaků: 0 z max. 1000</v>
      </c>
    </row>
    <row r="22" spans="1:7" s="84" customFormat="1" ht="15.6" customHeight="1">
      <c r="B22" s="277"/>
      <c r="C22" s="277"/>
      <c r="D22" s="277"/>
      <c r="E22" s="277"/>
      <c r="F22" s="277"/>
      <c r="G22" s="277"/>
    </row>
    <row r="23" spans="1:7" s="84" customFormat="1" ht="15.6" customHeight="1">
      <c r="B23" s="481" t="s">
        <v>1059</v>
      </c>
      <c r="C23" s="277"/>
      <c r="D23" s="494" t="s">
        <v>26</v>
      </c>
      <c r="E23" s="586"/>
      <c r="F23" s="587"/>
      <c r="G23" s="587"/>
    </row>
    <row r="24" spans="1:7" ht="9.6" customHeight="1">
      <c r="B24" s="293"/>
      <c r="C24" s="293"/>
      <c r="D24" s="292"/>
      <c r="E24" s="292"/>
      <c r="F24" s="292"/>
      <c r="G24" s="295"/>
    </row>
    <row r="25" spans="1:7" s="82" customFormat="1" ht="15.6" customHeight="1">
      <c r="B25" s="263"/>
      <c r="C25" s="263"/>
      <c r="D25" s="389"/>
      <c r="E25" s="389"/>
      <c r="F25" s="389"/>
      <c r="G25" s="424"/>
    </row>
    <row r="26" spans="1:7" s="84" customFormat="1" ht="15.6" customHeight="1">
      <c r="A26" s="82"/>
      <c r="B26" s="401" t="s">
        <v>1037</v>
      </c>
      <c r="C26" s="405"/>
      <c r="D26" s="405"/>
      <c r="E26" s="405"/>
      <c r="F26" s="405"/>
      <c r="G26" s="405"/>
    </row>
    <row r="27" spans="1:7" s="84" customFormat="1" ht="15.6" customHeight="1">
      <c r="B27" s="580" t="s">
        <v>1038</v>
      </c>
      <c r="C27" s="580"/>
      <c r="D27" s="580"/>
      <c r="E27" s="406"/>
      <c r="F27" s="316"/>
      <c r="G27" s="316"/>
    </row>
    <row r="28" spans="1:7" s="84" customFormat="1" ht="15.6" customHeight="1">
      <c r="B28" s="580"/>
      <c r="C28" s="580"/>
      <c r="D28" s="580"/>
      <c r="E28" s="406"/>
      <c r="F28" s="316"/>
      <c r="G28" s="316"/>
    </row>
    <row r="29" spans="1:7" s="84" customFormat="1" ht="6" customHeight="1">
      <c r="B29" s="406"/>
      <c r="C29" s="316"/>
      <c r="D29" s="316"/>
      <c r="E29" s="316"/>
      <c r="F29" s="316"/>
      <c r="G29" s="316"/>
    </row>
    <row r="30" spans="1:7" s="84" customFormat="1" ht="15.6" customHeight="1">
      <c r="B30" s="407" t="s">
        <v>1051</v>
      </c>
      <c r="C30" s="316"/>
      <c r="D30" s="545"/>
      <c r="E30" s="316"/>
      <c r="F30" s="316"/>
      <c r="G30" s="316"/>
    </row>
    <row r="31" spans="1:7" s="84" customFormat="1" ht="15.6" customHeight="1">
      <c r="B31" s="406"/>
      <c r="C31" s="316"/>
      <c r="D31" s="316"/>
      <c r="E31" s="316"/>
      <c r="F31" s="316"/>
      <c r="G31" s="316"/>
    </row>
    <row r="32" spans="1:7" s="84" customFormat="1" ht="15.6" customHeight="1">
      <c r="B32" s="407" t="s">
        <v>1039</v>
      </c>
      <c r="C32" s="316"/>
      <c r="D32" s="545"/>
      <c r="E32" s="316"/>
      <c r="F32" s="316"/>
      <c r="G32" s="316"/>
    </row>
    <row r="33" spans="1:8" s="84" customFormat="1" ht="15.6" customHeight="1">
      <c r="B33" s="407"/>
      <c r="C33" s="316"/>
      <c r="D33" s="316"/>
      <c r="E33" s="316"/>
      <c r="F33" s="316"/>
      <c r="G33" s="316"/>
    </row>
    <row r="34" spans="1:8" s="84" customFormat="1" ht="15.6" customHeight="1">
      <c r="B34" s="407" t="s">
        <v>1040</v>
      </c>
      <c r="C34" s="316"/>
      <c r="D34" s="546"/>
      <c r="E34" s="316"/>
      <c r="F34" s="316"/>
      <c r="G34" s="316"/>
    </row>
    <row r="35" spans="1:8" s="84" customFormat="1" ht="15.6" customHeight="1">
      <c r="B35" s="407"/>
      <c r="C35" s="316"/>
      <c r="D35" s="316"/>
      <c r="E35" s="316"/>
      <c r="F35" s="316"/>
      <c r="G35" s="316"/>
    </row>
    <row r="36" spans="1:8" s="84" customFormat="1" ht="15.6" customHeight="1">
      <c r="B36" s="407" t="s">
        <v>1041</v>
      </c>
      <c r="C36" s="316"/>
      <c r="D36" s="545"/>
      <c r="E36" s="316"/>
      <c r="F36" s="316"/>
      <c r="G36" s="316"/>
    </row>
    <row r="37" spans="1:8" ht="15.75" customHeight="1">
      <c r="A37" s="84"/>
      <c r="B37" s="316"/>
      <c r="C37" s="316"/>
      <c r="D37" s="316"/>
      <c r="E37" s="316"/>
      <c r="F37" s="316"/>
      <c r="G37" s="316"/>
      <c r="H37" s="422"/>
    </row>
    <row r="38" spans="1:8" s="84" customFormat="1" ht="15.75" customHeight="1">
      <c r="B38" s="160"/>
      <c r="C38" s="160"/>
      <c r="D38" s="422"/>
      <c r="E38" s="422"/>
      <c r="F38" s="422"/>
      <c r="G38" s="422"/>
      <c r="H38" s="422"/>
    </row>
    <row r="39" spans="1:8" ht="15.75" customHeight="1">
      <c r="B39" s="218" t="s">
        <v>84</v>
      </c>
      <c r="C39" s="297"/>
      <c r="D39" s="422"/>
      <c r="E39" s="422"/>
      <c r="F39" s="422"/>
      <c r="G39" s="422"/>
      <c r="H39" s="422"/>
    </row>
    <row r="40" spans="1:8" s="54" customFormat="1" ht="15.6" customHeight="1">
      <c r="B40" s="298" t="s">
        <v>743</v>
      </c>
      <c r="C40" s="193"/>
      <c r="D40" s="419"/>
      <c r="E40" s="419"/>
      <c r="F40" s="419"/>
      <c r="G40" s="295"/>
    </row>
    <row r="41" spans="1:8" s="84" customFormat="1" ht="3" customHeight="1">
      <c r="B41" s="221"/>
      <c r="C41" s="193"/>
      <c r="D41" s="419"/>
      <c r="E41" s="419"/>
      <c r="F41" s="419"/>
      <c r="G41" s="295"/>
    </row>
    <row r="42" spans="1:8" ht="25.15" customHeight="1">
      <c r="B42" s="593" t="s">
        <v>1070</v>
      </c>
      <c r="C42" s="593"/>
      <c r="D42" s="593"/>
      <c r="E42" s="416"/>
      <c r="F42" s="299"/>
      <c r="G42" s="299"/>
    </row>
    <row r="43" spans="1:8" s="84" customFormat="1" ht="6.75" customHeight="1">
      <c r="B43" s="221"/>
      <c r="C43" s="193"/>
      <c r="D43" s="419"/>
      <c r="E43" s="419"/>
      <c r="F43" s="419"/>
      <c r="G43" s="295"/>
    </row>
    <row r="44" spans="1:8" ht="15.6" customHeight="1">
      <c r="B44" s="277" t="s">
        <v>819</v>
      </c>
      <c r="C44" s="282"/>
      <c r="D44" s="597" t="s">
        <v>813</v>
      </c>
      <c r="E44" s="598"/>
      <c r="F44" s="599"/>
      <c r="G44" s="416"/>
    </row>
    <row r="45" spans="1:8" s="84" customFormat="1" ht="15.6" customHeight="1">
      <c r="B45" s="277"/>
      <c r="C45" s="282"/>
      <c r="D45" s="277"/>
      <c r="E45" s="277"/>
      <c r="F45" s="295"/>
      <c r="G45" s="295"/>
    </row>
    <row r="46" spans="1:8" s="84" customFormat="1" ht="15" customHeight="1">
      <c r="B46" s="277" t="s">
        <v>820</v>
      </c>
      <c r="C46" s="282"/>
      <c r="D46" s="594" t="str">
        <f>IF($D$44="PO1-Konkurenceschopná ekonomika založená na znalostech","Vyberte příslušný cíl z oblasti PO1:","")</f>
        <v>Vyberte příslušný cíl z oblasti PO1:</v>
      </c>
      <c r="E46" s="595"/>
      <c r="F46" s="596"/>
      <c r="G46" s="363" t="str">
        <f>IF($D$44="PO1-Konkurenceschopná ekonomika založená na znalostech","  Nevyplněno","")</f>
        <v xml:space="preserve">  Nevyplněno</v>
      </c>
    </row>
    <row r="47" spans="1:8" s="84" customFormat="1" ht="15.6" customHeight="1">
      <c r="B47" s="277"/>
      <c r="C47" s="282"/>
      <c r="D47" s="597" t="str">
        <f>IF($D$44="PO2-Udržitelnost energetiky a materiálových zdrojů","Vyberte příslušný cíl z oblasti PO2:","")</f>
        <v/>
      </c>
      <c r="E47" s="598"/>
      <c r="F47" s="599"/>
      <c r="G47" s="362" t="str">
        <f>IF($D$44="PO2-Udržitelnost energetiky a materiálových zdrojů","  Nevyplněno","")</f>
        <v/>
      </c>
    </row>
    <row r="48" spans="1:8" s="84" customFormat="1" ht="15.6" customHeight="1">
      <c r="B48" s="277"/>
      <c r="C48" s="282"/>
      <c r="D48" s="597" t="str">
        <f>IF($D$44="PO3-Prostředí pro kvalitní život","Vyberte příslušný cíl z oblasti PO3:","")</f>
        <v/>
      </c>
      <c r="E48" s="598"/>
      <c r="F48" s="599"/>
      <c r="G48" s="362" t="str">
        <f>IF($D$44="PO3-Prostředí pro kvalitní život","  Nevyplněno","")</f>
        <v/>
      </c>
    </row>
    <row r="49" spans="2:7" s="84" customFormat="1" ht="15.6" customHeight="1">
      <c r="B49" s="277"/>
      <c r="C49" s="282"/>
      <c r="D49" s="597" t="str">
        <f>IF($D$44="PO4-Sociální a kulturní výzvy","Vyberte příslušný cíl z oblasti PO4","")</f>
        <v/>
      </c>
      <c r="E49" s="598"/>
      <c r="F49" s="599"/>
      <c r="G49" s="362" t="str">
        <f>IF($D$44="PO4-Sociální a kulturní výzvy","  Nevyplněno","")</f>
        <v/>
      </c>
    </row>
    <row r="50" spans="2:7" s="84" customFormat="1" ht="15.6" customHeight="1">
      <c r="B50" s="277"/>
      <c r="C50" s="282"/>
      <c r="D50" s="585" t="str">
        <f>IF($D$44="PO5-Zdravá populace","Vyberte příslušný cíl z oblasti PO5","")</f>
        <v/>
      </c>
      <c r="E50" s="585"/>
      <c r="F50" s="585"/>
      <c r="G50" s="362" t="str">
        <f>IF($D$44="PO5-Zdravá populace","  Nevyplněno","")</f>
        <v/>
      </c>
    </row>
    <row r="51" spans="2:7" s="84" customFormat="1" ht="15.6" customHeight="1">
      <c r="B51" s="277"/>
      <c r="C51" s="282"/>
      <c r="D51" s="585"/>
      <c r="E51" s="585"/>
      <c r="F51" s="585"/>
      <c r="G51" s="362" t="str">
        <f>IF($D$44="PO6-Bezpečná společnost","  Nevyplněno","")</f>
        <v/>
      </c>
    </row>
    <row r="52" spans="2:7" s="84" customFormat="1" ht="15.6" customHeight="1">
      <c r="B52" s="277"/>
      <c r="C52" s="282"/>
      <c r="D52" s="295"/>
      <c r="E52" s="295"/>
      <c r="F52" s="277"/>
      <c r="G52" s="295"/>
    </row>
    <row r="53" spans="2:7" ht="52.5" customHeight="1">
      <c r="B53" s="282" t="s">
        <v>120</v>
      </c>
      <c r="C53" s="282"/>
      <c r="D53" s="575"/>
      <c r="E53" s="600"/>
      <c r="F53" s="576"/>
      <c r="G53" s="480" t="str">
        <f>"    Zapsáno znaků: "&amp;LEN(D53)&amp;" z max. 500"</f>
        <v xml:space="preserve">    Zapsáno znaků: 0 z max. 500</v>
      </c>
    </row>
    <row r="54" spans="2:7" ht="9.6" customHeight="1">
      <c r="B54" s="473"/>
      <c r="C54" s="473"/>
      <c r="D54" s="473"/>
      <c r="E54" s="473"/>
      <c r="F54" s="473"/>
      <c r="G54" s="300"/>
    </row>
    <row r="55" spans="2:7" s="84" customFormat="1" ht="10.5" hidden="1" customHeight="1">
      <c r="B55" s="473"/>
      <c r="C55" s="473"/>
      <c r="D55" s="473"/>
      <c r="E55" s="473"/>
      <c r="F55" s="473"/>
      <c r="G55" s="300"/>
    </row>
    <row r="56" spans="2:7" s="84" customFormat="1" ht="9.6" hidden="1" customHeight="1">
      <c r="B56" s="473"/>
      <c r="C56" s="473"/>
      <c r="D56" s="473"/>
      <c r="E56" s="473"/>
      <c r="F56" s="473"/>
      <c r="G56" s="300"/>
    </row>
    <row r="57" spans="2:7" s="84" customFormat="1" ht="9.6" hidden="1" customHeight="1">
      <c r="B57" s="473"/>
      <c r="C57" s="473"/>
      <c r="D57" s="473"/>
      <c r="E57" s="473"/>
      <c r="F57" s="473"/>
      <c r="G57" s="300"/>
    </row>
    <row r="58" spans="2:7" s="84" customFormat="1" ht="9.6" hidden="1" customHeight="1">
      <c r="B58" s="473"/>
      <c r="C58" s="473"/>
      <c r="D58" s="473"/>
      <c r="E58" s="473"/>
      <c r="F58" s="473"/>
      <c r="G58" s="300"/>
    </row>
    <row r="59" spans="2:7" s="84" customFormat="1" ht="9.6" hidden="1" customHeight="1">
      <c r="B59" s="473"/>
      <c r="C59" s="473"/>
      <c r="D59" s="473"/>
      <c r="E59" s="473"/>
      <c r="F59" s="473"/>
      <c r="G59" s="300"/>
    </row>
    <row r="60" spans="2:7" s="84" customFormat="1" ht="9.6" hidden="1" customHeight="1">
      <c r="B60" s="473"/>
      <c r="C60" s="473"/>
      <c r="D60" s="473"/>
      <c r="E60" s="473"/>
      <c r="F60" s="473"/>
      <c r="G60" s="300"/>
    </row>
    <row r="61" spans="2:7" s="84" customFormat="1" ht="9.6" hidden="1" customHeight="1">
      <c r="B61" s="473"/>
      <c r="C61" s="473"/>
      <c r="D61" s="473"/>
      <c r="E61" s="473"/>
      <c r="F61" s="473"/>
      <c r="G61" s="300"/>
    </row>
    <row r="62" spans="2:7" s="84" customFormat="1" ht="9.6" hidden="1" customHeight="1">
      <c r="B62" s="473"/>
      <c r="C62" s="473"/>
      <c r="D62" s="473"/>
      <c r="E62" s="473"/>
      <c r="F62" s="473"/>
      <c r="G62" s="300"/>
    </row>
    <row r="63" spans="2:7" s="84" customFormat="1" ht="9.6" hidden="1" customHeight="1">
      <c r="B63" s="473"/>
      <c r="C63" s="473"/>
      <c r="D63" s="473"/>
      <c r="E63" s="473"/>
      <c r="F63" s="473"/>
      <c r="G63" s="300"/>
    </row>
    <row r="64" spans="2:7" s="84" customFormat="1" ht="9.6" hidden="1" customHeight="1">
      <c r="B64" s="473"/>
      <c r="C64" s="473"/>
      <c r="D64" s="473"/>
      <c r="E64" s="473"/>
      <c r="F64" s="473"/>
      <c r="G64" s="300"/>
    </row>
    <row r="65" spans="2:7" s="84" customFormat="1" ht="9.6" hidden="1" customHeight="1">
      <c r="B65" s="473"/>
      <c r="C65" s="473"/>
      <c r="D65" s="473"/>
      <c r="E65" s="473"/>
      <c r="F65" s="473"/>
      <c r="G65" s="300"/>
    </row>
    <row r="66" spans="2:7" s="84" customFormat="1" ht="9.6" hidden="1" customHeight="1">
      <c r="B66" s="473"/>
      <c r="C66" s="473"/>
      <c r="D66" s="473"/>
      <c r="E66" s="473"/>
      <c r="F66" s="473"/>
      <c r="G66" s="300"/>
    </row>
    <row r="67" spans="2:7" s="84" customFormat="1" ht="9.6" hidden="1" customHeight="1">
      <c r="B67" s="473"/>
      <c r="C67" s="473"/>
      <c r="D67" s="473"/>
      <c r="E67" s="473"/>
      <c r="F67" s="473"/>
      <c r="G67" s="300"/>
    </row>
    <row r="68" spans="2:7" s="84" customFormat="1" ht="9.6" hidden="1" customHeight="1">
      <c r="B68" s="473"/>
      <c r="C68" s="473"/>
      <c r="D68" s="473"/>
      <c r="E68" s="473"/>
      <c r="F68" s="473"/>
      <c r="G68" s="300"/>
    </row>
    <row r="69" spans="2:7" s="84" customFormat="1" ht="9.6" hidden="1" customHeight="1">
      <c r="B69" s="473"/>
      <c r="C69" s="473"/>
      <c r="D69" s="473"/>
      <c r="E69" s="473"/>
      <c r="F69" s="473"/>
      <c r="G69" s="300"/>
    </row>
    <row r="70" spans="2:7" s="84" customFormat="1" ht="9.6" hidden="1" customHeight="1">
      <c r="B70" s="473"/>
      <c r="C70" s="473"/>
      <c r="D70" s="473"/>
      <c r="E70" s="473"/>
      <c r="F70" s="473"/>
      <c r="G70" s="300"/>
    </row>
    <row r="71" spans="2:7" s="54" customFormat="1" ht="15.75" customHeight="1">
      <c r="B71" s="483"/>
      <c r="C71" s="483"/>
      <c r="D71" s="483"/>
      <c r="E71" s="483"/>
      <c r="F71" s="483"/>
      <c r="G71" s="301"/>
    </row>
    <row r="72" spans="2:7" ht="15.75" customHeight="1">
      <c r="B72" s="302" t="s">
        <v>127</v>
      </c>
      <c r="C72" s="303"/>
      <c r="D72" s="304"/>
      <c r="E72" s="304"/>
      <c r="F72" s="304"/>
      <c r="G72" s="301"/>
    </row>
    <row r="73" spans="2:7" s="54" customFormat="1" ht="15.6" customHeight="1">
      <c r="B73" s="305" t="s">
        <v>744</v>
      </c>
      <c r="C73" s="306"/>
      <c r="D73" s="307"/>
      <c r="E73" s="307"/>
      <c r="F73" s="307"/>
      <c r="G73" s="300"/>
    </row>
    <row r="74" spans="2:7" ht="15.75" customHeight="1">
      <c r="B74" s="308" t="s">
        <v>3</v>
      </c>
      <c r="C74" s="309"/>
      <c r="D74" s="581" t="s">
        <v>26</v>
      </c>
      <c r="E74" s="582"/>
      <c r="F74" s="310"/>
      <c r="G74" s="300"/>
    </row>
    <row r="75" spans="2:7" ht="15.75" customHeight="1">
      <c r="B75" s="311"/>
      <c r="C75" s="307"/>
      <c r="D75" s="312"/>
      <c r="E75" s="312"/>
      <c r="F75" s="312"/>
      <c r="G75" s="300"/>
    </row>
    <row r="76" spans="2:7" ht="15.75" customHeight="1">
      <c r="B76" s="308" t="s">
        <v>205</v>
      </c>
      <c r="C76" s="309"/>
      <c r="D76" s="583" t="s">
        <v>26</v>
      </c>
      <c r="E76" s="584"/>
      <c r="F76" s="313"/>
      <c r="G76" s="300"/>
    </row>
    <row r="77" spans="2:7" ht="15.75" customHeight="1">
      <c r="B77" s="312"/>
      <c r="C77" s="307"/>
      <c r="D77" s="312"/>
      <c r="E77" s="312"/>
      <c r="F77" s="312"/>
      <c r="G77" s="300"/>
    </row>
    <row r="78" spans="2:7" ht="15.75" customHeight="1">
      <c r="B78" s="308" t="s">
        <v>212</v>
      </c>
      <c r="C78" s="309"/>
      <c r="D78" s="583" t="s">
        <v>26</v>
      </c>
      <c r="E78" s="584"/>
      <c r="F78" s="313"/>
      <c r="G78" s="300"/>
    </row>
    <row r="79" spans="2:7" ht="15.75" customHeight="1">
      <c r="B79" s="420" t="s">
        <v>1046</v>
      </c>
      <c r="C79" s="314"/>
      <c r="D79" s="315"/>
      <c r="E79" s="315"/>
      <c r="F79" s="315"/>
      <c r="G79" s="300"/>
    </row>
    <row r="80" spans="2:7" ht="15.75" customHeight="1">
      <c r="B80" s="308" t="s">
        <v>240</v>
      </c>
      <c r="C80" s="309"/>
      <c r="D80" s="583" t="s">
        <v>26</v>
      </c>
      <c r="E80" s="584"/>
      <c r="F80" s="313"/>
      <c r="G80" s="300"/>
    </row>
    <row r="81" spans="2:7" ht="15.75" customHeight="1">
      <c r="B81" s="305" t="s">
        <v>745</v>
      </c>
      <c r="C81" s="309"/>
      <c r="D81" s="315"/>
      <c r="E81" s="315"/>
      <c r="F81" s="315"/>
      <c r="G81" s="300"/>
    </row>
    <row r="82" spans="2:7" ht="15.75" customHeight="1">
      <c r="B82" s="308" t="s">
        <v>261</v>
      </c>
      <c r="C82" s="309"/>
      <c r="D82" s="583" t="s">
        <v>26</v>
      </c>
      <c r="E82" s="584"/>
      <c r="F82" s="313"/>
      <c r="G82" s="300"/>
    </row>
    <row r="83" spans="2:7" ht="15.75" customHeight="1">
      <c r="B83" s="311"/>
      <c r="C83" s="309"/>
      <c r="D83" s="315"/>
      <c r="E83" s="315"/>
      <c r="F83" s="315"/>
      <c r="G83" s="300"/>
    </row>
    <row r="84" spans="2:7" ht="15.75" customHeight="1">
      <c r="B84" s="308" t="s">
        <v>266</v>
      </c>
      <c r="C84" s="309"/>
      <c r="D84" s="583" t="s">
        <v>26</v>
      </c>
      <c r="E84" s="584"/>
      <c r="F84" s="313"/>
      <c r="G84" s="300"/>
    </row>
    <row r="85" spans="2:7" ht="9.6" customHeight="1">
      <c r="B85" s="316"/>
      <c r="C85" s="316"/>
      <c r="D85" s="316"/>
      <c r="E85" s="316"/>
      <c r="F85" s="316"/>
      <c r="G85" s="317"/>
    </row>
    <row r="86" spans="2:7" s="82" customFormat="1" ht="15.6" customHeight="1">
      <c r="B86" s="405"/>
      <c r="C86" s="405"/>
      <c r="D86" s="405"/>
      <c r="E86" s="405"/>
      <c r="F86" s="405"/>
      <c r="G86" s="425"/>
    </row>
    <row r="87" spans="2:7" s="84" customFormat="1" ht="15.75" customHeight="1">
      <c r="B87" s="401" t="s">
        <v>1045</v>
      </c>
      <c r="C87" s="319"/>
      <c r="D87" s="486"/>
      <c r="E87" s="486"/>
      <c r="F87" s="486"/>
      <c r="G87" s="318"/>
    </row>
    <row r="88" spans="2:7" s="84" customFormat="1" ht="16.5" customHeight="1">
      <c r="B88" s="320" t="s">
        <v>746</v>
      </c>
      <c r="C88" s="321"/>
      <c r="D88" s="212"/>
      <c r="E88" s="212"/>
      <c r="F88" s="212"/>
      <c r="G88" s="255"/>
    </row>
    <row r="89" spans="2:7" s="84" customFormat="1" ht="15.75" customHeight="1">
      <c r="B89" s="322" t="s">
        <v>738</v>
      </c>
      <c r="C89" s="322"/>
      <c r="D89" s="212"/>
      <c r="E89" s="212"/>
      <c r="F89" s="212"/>
      <c r="G89" s="480"/>
    </row>
    <row r="90" spans="2:7" s="84" customFormat="1" ht="7.15" customHeight="1">
      <c r="B90" s="323"/>
      <c r="C90" s="323"/>
      <c r="D90" s="287"/>
      <c r="E90" s="287"/>
      <c r="F90" s="287"/>
      <c r="G90" s="480"/>
    </row>
    <row r="91" spans="2:7" s="84" customFormat="1" ht="15.75" customHeight="1">
      <c r="B91" s="589" t="s">
        <v>1072</v>
      </c>
      <c r="C91" s="324"/>
      <c r="D91" s="601"/>
      <c r="E91" s="602"/>
      <c r="F91" s="212"/>
      <c r="G91" s="592" t="str">
        <f>"Zapsáno znaků: "&amp;LEN(F36)&amp;" z max. 500"</f>
        <v>Zapsáno znaků: 0 z max. 500</v>
      </c>
    </row>
    <row r="92" spans="2:7" s="84" customFormat="1" ht="15.75" customHeight="1">
      <c r="B92" s="589"/>
      <c r="C92" s="324"/>
      <c r="D92" s="603"/>
      <c r="E92" s="604"/>
      <c r="F92" s="212"/>
      <c r="G92" s="592"/>
    </row>
    <row r="93" spans="2:7" s="84" customFormat="1" ht="18.75" customHeight="1">
      <c r="B93" s="589"/>
      <c r="C93" s="324"/>
      <c r="D93" s="605"/>
      <c r="E93" s="606"/>
      <c r="F93" s="212"/>
      <c r="G93" s="592"/>
    </row>
    <row r="94" spans="2:7" s="84" customFormat="1" ht="9.6" customHeight="1">
      <c r="B94" s="325"/>
      <c r="C94" s="473"/>
      <c r="D94" s="473"/>
      <c r="E94" s="473"/>
      <c r="F94" s="473"/>
      <c r="G94" s="482"/>
    </row>
    <row r="95" spans="2:7" s="84" customFormat="1" ht="15.75" customHeight="1">
      <c r="B95" s="256"/>
      <c r="C95" s="256"/>
      <c r="D95" s="256"/>
      <c r="E95" s="256"/>
      <c r="F95" s="256"/>
      <c r="G95" s="256"/>
    </row>
    <row r="96" spans="2:7" ht="15.6" customHeight="1">
      <c r="B96" s="302" t="s">
        <v>747</v>
      </c>
      <c r="C96" s="256"/>
      <c r="D96" s="256"/>
      <c r="E96" s="326"/>
      <c r="F96" s="326"/>
      <c r="G96" s="256"/>
    </row>
    <row r="97" spans="2:7" ht="12.6" customHeight="1">
      <c r="B97" s="327" t="s">
        <v>748</v>
      </c>
      <c r="C97" s="316"/>
      <c r="D97" s="316"/>
      <c r="E97" s="316"/>
      <c r="F97" s="316"/>
      <c r="G97" s="316"/>
    </row>
    <row r="98" spans="2:7" s="84" customFormat="1" ht="3" customHeight="1">
      <c r="B98" s="327"/>
      <c r="C98" s="316"/>
      <c r="D98" s="316"/>
      <c r="E98" s="316"/>
      <c r="F98" s="316"/>
      <c r="G98" s="316"/>
    </row>
    <row r="99" spans="2:7" s="84" customFormat="1" ht="15.6" customHeight="1">
      <c r="B99" s="589" t="s">
        <v>1069</v>
      </c>
      <c r="C99" s="589"/>
      <c r="D99" s="589"/>
      <c r="E99" s="316"/>
      <c r="F99" s="316"/>
      <c r="G99" s="316"/>
    </row>
    <row r="100" spans="2:7" s="84" customFormat="1" ht="15.6" customHeight="1">
      <c r="B100" s="589"/>
      <c r="C100" s="589"/>
      <c r="D100" s="589"/>
      <c r="E100" s="316"/>
      <c r="F100" s="316"/>
      <c r="G100" s="316"/>
    </row>
    <row r="101" spans="2:7" s="84" customFormat="1" ht="11.25" customHeight="1">
      <c r="B101" s="589"/>
      <c r="C101" s="589"/>
      <c r="D101" s="589"/>
      <c r="E101" s="316"/>
      <c r="F101" s="316"/>
      <c r="G101" s="316"/>
    </row>
    <row r="102" spans="2:7" s="84" customFormat="1" ht="15.6" customHeight="1">
      <c r="B102" s="407" t="s">
        <v>1068</v>
      </c>
      <c r="C102" s="426"/>
      <c r="D102" s="496" t="s">
        <v>26</v>
      </c>
      <c r="E102" s="316"/>
      <c r="F102" s="316"/>
      <c r="G102" s="316"/>
    </row>
    <row r="103" spans="2:7" s="84" customFormat="1" ht="15.6" customHeight="1">
      <c r="B103" s="430"/>
      <c r="C103" s="426"/>
      <c r="D103" s="426"/>
      <c r="E103" s="316"/>
      <c r="F103" s="316"/>
      <c r="G103" s="316"/>
    </row>
    <row r="104" spans="2:7" ht="15.6" customHeight="1">
      <c r="B104" s="429" t="s">
        <v>749</v>
      </c>
      <c r="C104" s="316"/>
      <c r="D104" s="568"/>
      <c r="E104" s="569"/>
      <c r="F104" s="310"/>
      <c r="G104" s="316"/>
    </row>
    <row r="105" spans="2:7" s="84" customFormat="1" ht="3" customHeight="1">
      <c r="B105" s="427"/>
      <c r="C105" s="316"/>
      <c r="D105" s="427"/>
      <c r="E105" s="427"/>
      <c r="F105" s="310"/>
      <c r="G105" s="316"/>
    </row>
    <row r="106" spans="2:7" s="84" customFormat="1" ht="40.5" customHeight="1">
      <c r="B106" s="428" t="s">
        <v>1071</v>
      </c>
      <c r="C106" s="316"/>
      <c r="D106" s="575"/>
      <c r="E106" s="576"/>
      <c r="F106" s="310"/>
      <c r="G106" s="316"/>
    </row>
    <row r="107" spans="2:7" s="84" customFormat="1" ht="15.6" customHeight="1">
      <c r="B107" s="427"/>
      <c r="C107" s="427"/>
      <c r="D107" s="427"/>
      <c r="E107" s="427"/>
      <c r="F107" s="427"/>
      <c r="G107" s="427"/>
    </row>
    <row r="108" spans="2:7" ht="15.6" customHeight="1">
      <c r="B108" s="427" t="s">
        <v>749</v>
      </c>
      <c r="C108" s="316"/>
      <c r="D108" s="568"/>
      <c r="E108" s="569"/>
      <c r="F108" s="310"/>
      <c r="G108" s="316"/>
    </row>
    <row r="109" spans="2:7" s="84" customFormat="1" ht="3" customHeight="1">
      <c r="B109" s="427"/>
      <c r="C109" s="316"/>
      <c r="D109" s="427"/>
      <c r="E109" s="427"/>
      <c r="F109" s="427"/>
      <c r="G109" s="316"/>
    </row>
    <row r="110" spans="2:7" s="84" customFormat="1" ht="40.5" customHeight="1">
      <c r="B110" s="428" t="s">
        <v>1071</v>
      </c>
      <c r="C110" s="316"/>
      <c r="D110" s="575"/>
      <c r="E110" s="576"/>
      <c r="F110" s="427"/>
      <c r="G110" s="316"/>
    </row>
    <row r="111" spans="2:7" s="84" customFormat="1" ht="15.6" customHeight="1">
      <c r="B111" s="427"/>
      <c r="C111" s="316"/>
      <c r="D111" s="427"/>
      <c r="E111" s="427"/>
      <c r="F111" s="427"/>
      <c r="G111" s="316"/>
    </row>
    <row r="112" spans="2:7" ht="15.6" customHeight="1">
      <c r="B112" s="427" t="s">
        <v>749</v>
      </c>
      <c r="C112" s="316"/>
      <c r="D112" s="568"/>
      <c r="E112" s="569"/>
      <c r="F112" s="310"/>
      <c r="G112" s="316"/>
    </row>
    <row r="113" spans="2:7" s="84" customFormat="1" ht="3" customHeight="1">
      <c r="B113" s="427"/>
      <c r="C113" s="316"/>
      <c r="D113" s="427"/>
      <c r="E113" s="427"/>
      <c r="F113" s="427"/>
      <c r="G113" s="427"/>
    </row>
    <row r="114" spans="2:7" s="84" customFormat="1" ht="40.5" customHeight="1">
      <c r="B114" s="428" t="s">
        <v>1071</v>
      </c>
      <c r="C114" s="316"/>
      <c r="D114" s="590"/>
      <c r="E114" s="591"/>
      <c r="F114" s="310"/>
      <c r="G114" s="316"/>
    </row>
    <row r="115" spans="2:7" ht="9.6" customHeight="1">
      <c r="B115" s="316"/>
      <c r="C115" s="316"/>
      <c r="D115" s="316"/>
      <c r="E115" s="316"/>
      <c r="F115" s="316"/>
      <c r="G115" s="316"/>
    </row>
    <row r="116" spans="2:7" s="82" customFormat="1" ht="15.6" customHeight="1">
      <c r="B116" s="405"/>
      <c r="C116" s="405"/>
      <c r="D116" s="405"/>
      <c r="E116" s="405"/>
      <c r="F116" s="405"/>
      <c r="G116" s="405"/>
    </row>
    <row r="117" spans="2:7" ht="15.75" customHeight="1">
      <c r="B117" s="588" t="s">
        <v>1047</v>
      </c>
      <c r="C117" s="588"/>
      <c r="D117" s="588"/>
      <c r="E117" s="588"/>
      <c r="F117" s="588"/>
      <c r="G117" s="588"/>
    </row>
    <row r="118" spans="2:7" ht="15.75" customHeight="1">
      <c r="B118" s="588"/>
      <c r="C118" s="588"/>
      <c r="D118" s="588"/>
      <c r="E118" s="588"/>
      <c r="F118" s="588"/>
      <c r="G118" s="588"/>
    </row>
    <row r="119" spans="2:7" ht="15.75" customHeight="1"/>
    <row r="120" spans="2:7" s="84" customFormat="1" ht="15.75" customHeight="1"/>
    <row r="121" spans="2:7" ht="15.75" customHeight="1">
      <c r="B121" s="87"/>
      <c r="C121" s="87"/>
      <c r="D121" s="87"/>
      <c r="E121" s="87"/>
      <c r="F121" s="87"/>
      <c r="G121" s="544" t="str">
        <f>Pokyny!E46</f>
        <v xml:space="preserve"> Verze 2: leden 2021.</v>
      </c>
    </row>
    <row r="122" spans="2:7" ht="15.75" customHeight="1"/>
    <row r="123" spans="2:7" ht="15.75" customHeight="1">
      <c r="B123" s="80"/>
      <c r="C123" s="80"/>
      <c r="D123" s="80"/>
      <c r="E123" s="80"/>
      <c r="F123" s="80"/>
      <c r="G123" s="80"/>
    </row>
    <row r="124" spans="2:7" ht="15.75" customHeight="1"/>
    <row r="125" spans="2:7" ht="15.75" customHeight="1"/>
    <row r="126" spans="2:7" ht="15.75" customHeight="1"/>
    <row r="127" spans="2:7" ht="15.75" customHeight="1">
      <c r="G127" s="120" t="s">
        <v>785</v>
      </c>
    </row>
    <row r="128" spans="2:7" ht="15.75" customHeight="1">
      <c r="D128" s="84"/>
      <c r="G128" s="120"/>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80vSJLRBKmvfx/YshPfl0qgc57jQub2KadkveXZyWK7cYJUcWWG/BASYTbBEKcJYBXXte8Bwl9CDPwXjv0OIEA==" saltValue="lGfXJfRpRPpL4zF3+IKKTQ==" spinCount="100000" sheet="1" selectLockedCells="1"/>
  <protectedRanges>
    <protectedRange sqref="D9:E9 D11:E11 D13:E13 D74:F74 D76:F76 D78:F78 D80:F80 D82:F82 D84:F84 D44:F53 D21:E23 D104:F114" name="Oblast1"/>
    <protectedRange sqref="D91:E91" name="Oblast1_1"/>
  </protectedRanges>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6">
    <mergeCell ref="D91:E93"/>
    <mergeCell ref="B99:D101"/>
    <mergeCell ref="D106:E106"/>
    <mergeCell ref="D108:E108"/>
    <mergeCell ref="D82:E82"/>
    <mergeCell ref="D84:E84"/>
    <mergeCell ref="D104:E104"/>
    <mergeCell ref="E23:G23"/>
    <mergeCell ref="B117:G118"/>
    <mergeCell ref="B91:B93"/>
    <mergeCell ref="D114:E114"/>
    <mergeCell ref="G91:G93"/>
    <mergeCell ref="B42:D42"/>
    <mergeCell ref="D46:F46"/>
    <mergeCell ref="D47:F47"/>
    <mergeCell ref="D48:F48"/>
    <mergeCell ref="D49:F49"/>
    <mergeCell ref="D44:F44"/>
    <mergeCell ref="D53:F53"/>
    <mergeCell ref="D110:E110"/>
    <mergeCell ref="D112:E112"/>
    <mergeCell ref="B3:D3"/>
    <mergeCell ref="B6:G6"/>
    <mergeCell ref="D9:E9"/>
    <mergeCell ref="D11:E11"/>
    <mergeCell ref="D13:E13"/>
    <mergeCell ref="D21:E21"/>
    <mergeCell ref="D19:E19"/>
    <mergeCell ref="D17:E17"/>
    <mergeCell ref="B27:D28"/>
    <mergeCell ref="D74:E74"/>
    <mergeCell ref="D76:E76"/>
    <mergeCell ref="D78:E78"/>
    <mergeCell ref="D50:F50"/>
    <mergeCell ref="D51:F51"/>
    <mergeCell ref="D80:E80"/>
  </mergeCells>
  <conditionalFormatting sqref="D46:F51">
    <cfRule type="notContainsBlanks" dxfId="91" priority="22">
      <formula>LEN(TRIM(D46))&gt;0</formula>
    </cfRule>
    <cfRule type="containsBlanks" dxfId="90" priority="23">
      <formula>LEN(TRIM(D46))=0</formula>
    </cfRule>
  </conditionalFormatting>
  <conditionalFormatting sqref="D46:F46">
    <cfRule type="expression" dxfId="89" priority="13">
      <formula>$G$46&lt;&gt;""</formula>
    </cfRule>
  </conditionalFormatting>
  <conditionalFormatting sqref="D47:F47">
    <cfRule type="expression" dxfId="88" priority="12">
      <formula>$G$47&lt;&gt;""</formula>
    </cfRule>
  </conditionalFormatting>
  <conditionalFormatting sqref="D48:F48">
    <cfRule type="expression" dxfId="87" priority="11">
      <formula>$G$48&lt;&gt;""</formula>
    </cfRule>
  </conditionalFormatting>
  <conditionalFormatting sqref="D49:F49">
    <cfRule type="expression" dxfId="86" priority="10">
      <formula>$G$49&lt;&gt;""</formula>
    </cfRule>
  </conditionalFormatting>
  <conditionalFormatting sqref="D50:F50">
    <cfRule type="expression" dxfId="85" priority="9">
      <formula>$G$50&lt;&gt;""</formula>
    </cfRule>
  </conditionalFormatting>
  <conditionalFormatting sqref="D51:F51">
    <cfRule type="expression" dxfId="84" priority="8">
      <formula>$G$51&lt;&gt;""</formula>
    </cfRule>
  </conditionalFormatting>
  <conditionalFormatting sqref="D23">
    <cfRule type="containsText" dxfId="83" priority="1" operator="containsText" text="Vyberte">
      <formula>NOT(ISERROR(SEARCH("Vyberte",D23)))</formula>
    </cfRule>
    <cfRule type="cellIs" dxfId="82" priority="4" operator="greaterThan">
      <formula>3</formula>
    </cfRule>
  </conditionalFormatting>
  <conditionalFormatting sqref="D38 H37:H39">
    <cfRule type="containsText" dxfId="81" priority="3" operator="containsText" text="uzpůsoben">
      <formula>NOT(ISERROR(SEARCH("uzpůsoben",D37)))</formula>
    </cfRule>
  </conditionalFormatting>
  <conditionalFormatting sqref="D104:E104 D106:E106 D108:E108 D110:E110 D112:E112 D114:E114">
    <cfRule type="expression" dxfId="80" priority="2">
      <formula>$D$102="NE"</formula>
    </cfRule>
  </conditionalFormatting>
  <dataValidations count="14">
    <dataValidation type="textLength" operator="lessThanOrEqual" allowBlank="1" showInputMessage="1" showErrorMessage="1" errorTitle="Překročení počtu znaků" error="Vámi zadaný text překračuje maximální povolenou délku 254 znaků. Pro pokračování je potřeba text zkrátit." prompt="Zadejte název projektu v anglickém jazyce o maximální délce 254 znaků." sqref="D11" xr:uid="{FCFB3696-875C-4687-BE2C-DAA1374EED95}">
      <formula1>254</formula1>
    </dataValidation>
    <dataValidation type="textLength" operator="lessThanOrEqual" allowBlank="1" showInputMessage="1" showErrorMessage="1" errorTitle="Překočení počtu znaků" error="Vámi zadaný text překračuje maximální povolenou délku 254 znaků. Pro pokračování je potřeba text zkrátit." prompt="Zadejte název projektu v českém jazyce o maximální délce 254 znaků." sqref="D13" xr:uid="{0ED25DD2-6A97-4042-A093-294DD6DDDD35}">
      <formula1>254</formula1>
    </dataValidation>
    <dataValidation allowBlank="1" showInputMessage="1" showErrorMessage="1" errorTitle="Překročení počtu znaků" error="Vámi zadaný text překračuje maximální povolenou délku 1000 znaků. Pro pokračování je potřeba text zkrátit." prompt="Popište způsob naplnění cílů popiskem o maximální délce 1000 znaků." sqref="D21" xr:uid="{E0A167DE-E8BD-4E02-B2CB-9415D81CF8DB}"/>
    <dataValidation type="textLength" operator="lessThanOrEqual" allowBlank="1" showInputMessage="1" showErrorMessage="1" errorTitle="Překročení počtu znaků" error="Vámi zadaný text překračuje maximální povolenou délku 500 znaků. Pro pokračování je potřeba text zkrátit." prompt="Zadejte komentář k výběru NPOV o maximální délce 500 znaků." sqref="D53:E53" xr:uid="{D78ABA9C-AB94-4238-8D4A-AF6C1E44A097}">
      <formula1>500</formula1>
    </dataValidation>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4:F114" xr:uid="{30F139DE-E36E-4920-8CDE-FC10E01B458C}"/>
    <dataValidation allowBlank="1" showInputMessage="1" showErrorMessage="1" prompt="Zadejte akronym projektu" sqref="D9" xr:uid="{94A26706-F01F-4981-BE94-102331E05E20}"/>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xr:uid="{60C915DE-DBCB-479A-91F3-CBDEDA87922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xr:uid="{53F6C4B8-C352-460D-829B-EE9DA3EE7C7C}"/>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xr:uid="{F7405B79-3671-4ADD-A1C1-FC982BCF2F03}"/>
    <dataValidation type="date" operator="greaterThanOrEqual" allowBlank="1" showInputMessage="1" showErrorMessage="1" errorTitle="Neplatná hodnota" error="Projekt může začít nejdříve v říjnu 2021. Prosím opravte." prompt="Uveďte předpokládáný začátek projektu ve formátu dd.mm.rrrr (například 01.12.2020)." sqref="D15" xr:uid="{B38C1182-51E5-4F93-8C14-84D38EB95356}">
      <formula1>44470</formula1>
    </dataValidation>
    <dataValidation allowBlank="1" showInputMessage="1" showErrorMessage="1" prompt="Zadejte telefonní číslo bez mezer. V případě českého telefonního čísla i bez předčíslí (např. 777666555)." sqref="D34:E34" xr:uid="{913ED4C3-65DD-4056-8A02-D4AD7ECE95AD}"/>
    <dataValidation type="textLength" operator="lessThanOrEqual" allowBlank="1" showInputMessage="1" showErrorMessage="1" errorTitle="Překročení počtu znaků." error="Vámi zadaný text překračuje maximální povolenou délku 500 znaků. Pro pokračování je potřeba text zkrátit." prompt="Vyplňte pouze v případě, že Vaše odpověď zní &quot;ANO&quot;. Délka vysvětlení nesmí překročit 500 znaků." sqref="D91" xr:uid="{4DBE2AD4-5009-4AF6-9653-D5125F1DAE75}">
      <formula1>500</formula1>
    </dataValidation>
    <dataValidation allowBlank="1" showErrorMessage="1" sqref="E111 E104:E105 E107:E109 D104:D111" xr:uid="{D2ECB2BC-5E85-4772-9A69-CB686D4B2084}"/>
    <dataValidation allowBlank="1" showErrorMessage="1" prompt=" " sqref="D112:D114 E112:E113" xr:uid="{515534F7-F89E-4719-A181-44120CEF00F6}"/>
  </dataValidations>
  <hyperlinks>
    <hyperlink ref="B97" r:id="rId2" display="http://www.rvvi.cz/" xr:uid="{F032A0CC-8D23-44EA-99A4-D40E20479C7C}"/>
    <hyperlink ref="B40" r:id="rId3" xr:uid="{5A5D894F-F861-4D25-B052-477DA53B592A}"/>
    <hyperlink ref="B73" r:id="rId4" xr:uid="{032E0E41-7DDF-44E8-BF85-00F67FD287A1}"/>
    <hyperlink ref="B79" r:id="rId5" display="Klasifikace oborů FORD" xr:uid="{89C904E7-EE71-4C7B-990F-A0C5A8BC8726}"/>
    <hyperlink ref="B81" r:id="rId6" xr:uid="{C493FB5B-443A-45EE-8E27-AA1CE279E8F6}"/>
    <hyperlink ref="B88" r:id="rId7" xr:uid="{D6E143A1-AC67-4622-9D43-7E3F2B262DAC}"/>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8:D49 D50 D46:D4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161925</xdr:colOff>
                    <xdr:row>87</xdr:row>
                    <xdr:rowOff>133350</xdr:rowOff>
                  </from>
                  <to>
                    <xdr:col>3</xdr:col>
                    <xdr:colOff>742950</xdr:colOff>
                    <xdr:row>89</xdr:row>
                    <xdr:rowOff>9525</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600075</xdr:colOff>
                    <xdr:row>87</xdr:row>
                    <xdr:rowOff>114300</xdr:rowOff>
                  </from>
                  <to>
                    <xdr:col>3</xdr:col>
                    <xdr:colOff>1390650</xdr:colOff>
                    <xdr:row>88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r:uid="{3F70B605-2ADC-454C-9774-F6CE9F9E7951}">
          <x14:formula1>
            <xm:f>číselníky!$W$3:$W$175</xm:f>
          </x14:formula1>
          <xm:sqref>D80:E80 D82:E82 D84:E84</xm:sqref>
        </x14:dataValidation>
        <x14:dataValidation type="list" allowBlank="1" xr:uid="{E7B481CA-EB59-4D68-A49A-8B2FBB2DC4EB}">
          <x14:formula1>
            <xm:f>číselníky!$Y$23:$Y$25</xm:f>
          </x14:formula1>
          <xm:sqref>D19</xm:sqref>
        </x14:dataValidation>
        <x14:dataValidation type="list" allowBlank="1" showInputMessage="1" prompt="Vyberte příslušný cíl z oblasti PO6." xr:uid="{720AF2E0-5758-4112-BDB2-B0A2493E3C0E}">
          <x14:formula1>
            <xm:f>číselníky!$G$323:$G$347</xm:f>
          </x14:formula1>
          <xm:sqref>D51:E51</xm:sqref>
        </x14:dataValidation>
        <x14:dataValidation type="list" allowBlank="1" showInputMessage="1" prompt="Vyberte příslušný cíl z oblasti PO5." xr:uid="{F213072E-C264-4140-83D7-40BDC6CC4B86}">
          <x14:formula1>
            <xm:f>číselníky!$G$282:$G$322</xm:f>
          </x14:formula1>
          <xm:sqref>D50:E50</xm:sqref>
        </x14:dataValidation>
        <x14:dataValidation type="list" allowBlank="1" showInputMessage="1" prompt="Vyberte příslušný cíl z oblasti PO4." xr:uid="{456A0882-881B-4D2D-833F-6A8D4B20CEBF}">
          <x14:formula1>
            <xm:f>číselníky!$G$256:$G$281</xm:f>
          </x14:formula1>
          <xm:sqref>D49:F49</xm:sqref>
        </x14:dataValidation>
        <x14:dataValidation type="list" allowBlank="1" showInputMessage="1" prompt="Vyberte příslušný cíl z oblasti PO2." xr:uid="{33953E7A-F9C7-462D-86F2-1ADB9EE65425}">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r:uid="{6ACD6543-1139-47DF-AACB-F9F61B03ED81}">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r:uid="{F12B34B6-DC34-4B21-9081-EDE86D4497AE}">
          <x14:formula1>
            <xm:f>číselníky!$J$17:$J$20</xm:f>
          </x14:formula1>
          <xm:sqref>D23</xm:sqref>
        </x14:dataValidation>
        <x14:dataValidation type="list" showDropDown="1" showErrorMessage="1" xr:uid="{0525C8A1-D145-4040-9575-17692C2773B8}">
          <x14:formula1>
            <xm:f>číselníky!$Z$10:$Z$12</xm:f>
          </x14:formula1>
          <xm:sqref>D89:F89</xm:sqref>
        </x14:dataValidation>
        <x14:dataValidation type="list" allowBlank="1" showErrorMessage="1" xr:uid="{B4201CDE-BA51-4B3A-8BE0-67326984FFBB}">
          <x14:formula1>
            <xm:f>číselníky!$Z$10:$Z$12</xm:f>
          </x14:formula1>
          <xm:sqref>F87</xm:sqref>
        </x14:dataValidation>
        <x14:dataValidation type="list" allowBlank="1" showInputMessage="1" prompt="Vyberte možnost z rozevíracího seznamu." xr:uid="{ADD0D667-2784-4621-AF72-8F0B883808AE}">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r:uid="{FCF82056-926C-44CD-BCC9-31E3F7511A6A}">
          <x14:formula1>
            <xm:f>číselníky!$J$7:$J$13</xm:f>
          </x14:formula1>
          <xm:sqref>D44:F44</xm:sqref>
        </x14:dataValidation>
        <x14:dataValidation type="list" allowBlank="1" showInputMessage="1" showErrorMessage="1" xr:uid="{7DA93C98-5C74-4C9C-8D5A-F3DA70DAE5A0}">
          <x14:formula1>
            <xm:f>číselníky!$D$2:$D$4</xm:f>
          </x14:formula1>
          <xm:sqref>D102</xm:sqref>
        </x14:dataValidation>
        <x14:dataValidation type="list" allowBlank="1" showInputMessage="1" prompt="Vyberte příslušný cíl z oblasti PO3." xr:uid="{856D4C70-9B3B-4D70-95E9-34BA70804D19}">
          <x14:formula1>
            <xm:f>číselníky!$G$230:$G$255</xm:f>
          </x14:formula1>
          <xm:sqref>D48:F48</xm:sqref>
        </x14:dataValidation>
        <x14:dataValidation type="list" allowBlank="1" xr:uid="{DA1C17FD-CDFD-4BB6-BB9D-41D26AF55CAE}">
          <x14:formula1>
            <xm:f>číselníky!$AB$2:$AB$122</xm:f>
          </x14:formula1>
          <xm:sqref>D74:E74</xm:sqref>
        </x14:dataValidation>
        <x14:dataValidation type="list" allowBlank="1" xr:uid="{415F82A3-C914-472F-8442-F8998E5EAB6A}">
          <x14:formula1>
            <xm:f>číselníky!$AC$2:$AC$124</xm:f>
          </x14:formula1>
          <xm:sqref>D76:E76 D78:E78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Q950"/>
  <sheetViews>
    <sheetView showGridLines="0" showRowColHeaders="0" zoomScaleNormal="100" workbookViewId="0"/>
  </sheetViews>
  <sheetFormatPr defaultColWidth="14.42578125" defaultRowHeight="15" customHeight="1"/>
  <cols>
    <col min="1" max="1" width="5.5703125" style="54" customWidth="1"/>
    <col min="2" max="2" width="50.7109375" customWidth="1"/>
    <col min="3" max="3" width="2.85546875" style="54" customWidth="1"/>
    <col min="4" max="4" width="40.85546875" customWidth="1"/>
    <col min="5" max="5" width="24.42578125" customWidth="1"/>
    <col min="6" max="6" width="3" style="54" customWidth="1"/>
    <col min="7" max="7" width="41.42578125" customWidth="1"/>
    <col min="8" max="8" width="24.42578125" customWidth="1"/>
    <col min="9" max="9" width="3" style="54" customWidth="1"/>
    <col min="10" max="10" width="43" customWidth="1"/>
    <col min="11" max="11" width="7.28515625" customWidth="1"/>
    <col min="12" max="12" width="28.7109375" customWidth="1"/>
    <col min="13" max="13" width="43" customWidth="1"/>
    <col min="14" max="15" width="28.7109375" customWidth="1"/>
    <col min="16" max="16" width="43" customWidth="1"/>
    <col min="17" max="18" width="28.7109375" customWidth="1"/>
    <col min="19" max="19" width="43" customWidth="1"/>
    <col min="20" max="20" width="28.7109375" customWidth="1"/>
  </cols>
  <sheetData>
    <row r="1" spans="1:12" s="54" customFormat="1" ht="15" customHeight="1">
      <c r="A1" s="150"/>
    </row>
    <row r="2" spans="1:12" s="54" customFormat="1" ht="21.6" customHeight="1"/>
    <row r="3" spans="1:12" s="54" customFormat="1" ht="18" customHeight="1">
      <c r="B3" s="570" t="s">
        <v>1203</v>
      </c>
      <c r="C3" s="570"/>
      <c r="D3" s="570"/>
      <c r="E3" s="256"/>
      <c r="F3" s="256"/>
      <c r="G3" s="256"/>
      <c r="H3" s="256"/>
      <c r="I3" s="256"/>
      <c r="J3" s="256"/>
      <c r="K3" s="256"/>
    </row>
    <row r="4" spans="1:12" s="54" customFormat="1" ht="15" customHeight="1">
      <c r="B4" s="256"/>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72" t="s">
        <v>788</v>
      </c>
      <c r="C6" s="573"/>
      <c r="D6" s="573"/>
      <c r="E6" s="573"/>
      <c r="F6" s="573"/>
      <c r="G6" s="573"/>
      <c r="H6" s="573"/>
      <c r="I6" s="573"/>
      <c r="J6" s="573"/>
      <c r="K6" s="574"/>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184</v>
      </c>
      <c r="C9" s="277"/>
      <c r="D9" s="335" t="s">
        <v>185</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186</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193</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198</v>
      </c>
      <c r="C15" s="277"/>
      <c r="D15" s="617"/>
      <c r="E15" s="618"/>
      <c r="F15" s="618"/>
      <c r="G15" s="619"/>
      <c r="H15" s="161"/>
      <c r="I15" s="161"/>
      <c r="J15" s="271"/>
      <c r="K15" s="161"/>
      <c r="L15" s="22"/>
    </row>
    <row r="16" spans="1:12" ht="15.75" customHeight="1">
      <c r="B16" s="277"/>
      <c r="C16" s="277"/>
      <c r="D16" s="271"/>
      <c r="E16" s="161"/>
      <c r="F16" s="161"/>
      <c r="G16" s="271"/>
      <c r="H16" s="161"/>
      <c r="I16" s="161"/>
      <c r="J16" s="271"/>
      <c r="K16" s="161"/>
      <c r="L16" s="22"/>
    </row>
    <row r="17" spans="2:12" ht="15.75" customHeight="1">
      <c r="B17" s="277" t="s">
        <v>207</v>
      </c>
      <c r="C17" s="277"/>
      <c r="D17" s="575" t="s">
        <v>26</v>
      </c>
      <c r="E17" s="620"/>
      <c r="F17" s="620"/>
      <c r="G17" s="621"/>
      <c r="H17" s="161"/>
      <c r="I17" s="161"/>
      <c r="J17" s="271"/>
      <c r="K17" s="161"/>
      <c r="L17" s="22"/>
    </row>
    <row r="18" spans="2:12" ht="15.75" customHeight="1">
      <c r="B18" s="277"/>
      <c r="C18" s="277"/>
      <c r="D18" s="271"/>
      <c r="E18" s="271"/>
      <c r="F18" s="161"/>
      <c r="G18" s="271"/>
      <c r="H18" s="161"/>
      <c r="I18" s="161"/>
      <c r="J18" s="271"/>
      <c r="K18" s="161"/>
      <c r="L18" s="22"/>
    </row>
    <row r="19" spans="2:12" ht="15.75" customHeight="1">
      <c r="B19" s="277" t="s">
        <v>224</v>
      </c>
      <c r="C19" s="277"/>
      <c r="D19" s="280" t="s">
        <v>26</v>
      </c>
      <c r="E19" s="403" t="s">
        <v>1042</v>
      </c>
      <c r="F19" s="271"/>
      <c r="G19" s="497"/>
      <c r="H19" s="271"/>
      <c r="I19" s="161"/>
      <c r="J19" s="271"/>
      <c r="K19" s="161"/>
      <c r="L19" s="22"/>
    </row>
    <row r="20" spans="2:12" ht="15.75" customHeight="1">
      <c r="B20" s="277"/>
      <c r="C20" s="271"/>
      <c r="D20" s="271"/>
      <c r="E20" s="271"/>
      <c r="F20" s="161"/>
      <c r="G20" s="271"/>
      <c r="H20" s="161"/>
      <c r="I20" s="161"/>
      <c r="J20" s="271"/>
      <c r="K20" s="161"/>
      <c r="L20" s="22"/>
    </row>
    <row r="21" spans="2:12" ht="26.25" customHeight="1">
      <c r="B21" s="277" t="s">
        <v>234</v>
      </c>
      <c r="C21" s="277"/>
      <c r="D21" s="468"/>
      <c r="E21" s="364" t="str">
        <f>IF($D$19="Vyberte možnost:","",IF($D$19="VO - výzkumná organizace",IF($D$21="","    Nevyplněno",""),"  Není relevantní"))</f>
        <v/>
      </c>
      <c r="F21" s="287"/>
      <c r="G21" s="271"/>
      <c r="H21" s="161"/>
      <c r="I21" s="161"/>
      <c r="J21" s="271"/>
      <c r="K21" s="161"/>
      <c r="L21" s="22"/>
    </row>
    <row r="22" spans="2:12" ht="15.75" customHeight="1">
      <c r="B22" s="254"/>
      <c r="C22" s="254"/>
      <c r="D22" s="271"/>
      <c r="E22" s="271"/>
      <c r="F22" s="161"/>
      <c r="G22" s="271"/>
      <c r="H22" s="161"/>
      <c r="I22" s="161"/>
      <c r="J22" s="271"/>
      <c r="K22" s="161"/>
      <c r="L22" s="22"/>
    </row>
    <row r="23" spans="2:12" ht="15.75" customHeight="1">
      <c r="B23" s="277" t="s">
        <v>252</v>
      </c>
      <c r="C23" s="277"/>
      <c r="D23" s="335" t="s">
        <v>253</v>
      </c>
      <c r="E23" s="161"/>
      <c r="F23" s="161"/>
      <c r="G23" s="336"/>
      <c r="H23" s="161"/>
      <c r="I23" s="161"/>
      <c r="J23" s="271"/>
      <c r="K23" s="161"/>
      <c r="L23" s="22"/>
    </row>
    <row r="24" spans="2:12" s="84" customFormat="1" ht="9" customHeight="1">
      <c r="B24" s="277"/>
      <c r="C24" s="277"/>
      <c r="D24" s="335"/>
      <c r="E24" s="161"/>
      <c r="F24" s="161"/>
      <c r="G24" s="336"/>
      <c r="H24" s="161"/>
      <c r="I24" s="161"/>
      <c r="J24" s="419"/>
      <c r="K24" s="161"/>
      <c r="L24" s="22"/>
    </row>
    <row r="25" spans="2:12" s="82" customFormat="1" ht="15.75" customHeight="1">
      <c r="B25" s="404"/>
      <c r="C25" s="404"/>
      <c r="D25" s="404"/>
      <c r="E25" s="263"/>
      <c r="F25" s="263"/>
      <c r="G25" s="389"/>
      <c r="H25" s="263"/>
      <c r="I25" s="263"/>
      <c r="J25" s="389"/>
      <c r="K25" s="263"/>
      <c r="L25" s="412"/>
    </row>
    <row r="26" spans="2:12" ht="15.75" customHeight="1">
      <c r="B26" s="302" t="s">
        <v>751</v>
      </c>
      <c r="C26" s="339"/>
      <c r="D26" s="614"/>
      <c r="E26" s="615"/>
      <c r="F26" s="615"/>
      <c r="G26" s="615"/>
      <c r="H26" s="616"/>
      <c r="I26" s="209"/>
      <c r="J26" s="269"/>
      <c r="K26" s="209"/>
    </row>
    <row r="27" spans="2:12" s="84" customFormat="1" ht="5.25" customHeight="1">
      <c r="B27" s="161"/>
      <c r="C27" s="161"/>
      <c r="D27" s="161"/>
      <c r="E27" s="161"/>
      <c r="F27" s="161"/>
      <c r="G27" s="161"/>
      <c r="H27" s="161"/>
      <c r="I27" s="161"/>
      <c r="J27" s="161"/>
      <c r="K27" s="161"/>
    </row>
    <row r="28" spans="2:12" s="47" customFormat="1" ht="10.9" customHeight="1">
      <c r="B28" s="613" t="s">
        <v>1178</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752</v>
      </c>
      <c r="C30" s="277"/>
      <c r="D30" s="280"/>
      <c r="E30" s="282" t="s">
        <v>753</v>
      </c>
      <c r="F30" s="277"/>
      <c r="G30" s="278"/>
      <c r="H30" s="282" t="s">
        <v>754</v>
      </c>
      <c r="I30" s="277"/>
      <c r="J30" s="278"/>
      <c r="K30" s="161"/>
    </row>
    <row r="31" spans="2:12" ht="15.75" customHeight="1">
      <c r="B31" s="277"/>
      <c r="C31" s="277"/>
      <c r="D31" s="271"/>
      <c r="E31" s="277"/>
      <c r="F31" s="277"/>
      <c r="G31" s="271"/>
      <c r="H31" s="277"/>
      <c r="I31" s="277"/>
      <c r="J31" s="271"/>
      <c r="K31" s="161"/>
    </row>
    <row r="32" spans="2:12" ht="15.75" customHeight="1">
      <c r="B32" s="277" t="s">
        <v>393</v>
      </c>
      <c r="C32" s="277"/>
      <c r="D32" s="278"/>
      <c r="E32" s="277" t="s">
        <v>393</v>
      </c>
      <c r="F32" s="277"/>
      <c r="G32" s="278"/>
      <c r="H32" s="277" t="s">
        <v>393</v>
      </c>
      <c r="I32" s="277"/>
      <c r="J32" s="278"/>
      <c r="K32" s="161"/>
    </row>
    <row r="33" spans="2:11" ht="15.75" customHeight="1">
      <c r="B33" s="277"/>
      <c r="C33" s="277"/>
      <c r="D33" s="271"/>
      <c r="E33" s="277"/>
      <c r="F33" s="277"/>
      <c r="G33" s="271"/>
      <c r="H33" s="277"/>
      <c r="I33" s="277"/>
      <c r="J33" s="271"/>
      <c r="K33" s="161"/>
    </row>
    <row r="34" spans="2:11" ht="15.75" customHeight="1">
      <c r="B34" s="277" t="s">
        <v>402</v>
      </c>
      <c r="C34" s="277"/>
      <c r="D34" s="278"/>
      <c r="E34" s="277" t="s">
        <v>402</v>
      </c>
      <c r="F34" s="277"/>
      <c r="G34" s="278"/>
      <c r="H34" s="277" t="s">
        <v>402</v>
      </c>
      <c r="I34" s="277"/>
      <c r="J34" s="278"/>
      <c r="K34" s="161"/>
    </row>
    <row r="35" spans="2:11" ht="15.75" customHeight="1">
      <c r="B35" s="277"/>
      <c r="C35" s="277"/>
      <c r="D35" s="271"/>
      <c r="E35" s="277"/>
      <c r="F35" s="277"/>
      <c r="G35" s="271"/>
      <c r="H35" s="277"/>
      <c r="I35" s="277"/>
      <c r="J35" s="271"/>
      <c r="K35" s="161"/>
    </row>
    <row r="36" spans="2:11" s="54" customFormat="1" ht="15.6" customHeight="1">
      <c r="B36" s="277"/>
      <c r="C36" s="277"/>
      <c r="D36" s="271"/>
      <c r="E36" s="277"/>
      <c r="F36" s="277"/>
      <c r="G36" s="271"/>
      <c r="H36" s="277"/>
      <c r="I36" s="277"/>
      <c r="J36" s="271"/>
      <c r="K36" s="161"/>
    </row>
    <row r="37" spans="2:11" s="54" customFormat="1" ht="15.75" customHeight="1">
      <c r="B37" s="282" t="s">
        <v>755</v>
      </c>
      <c r="C37" s="277"/>
      <c r="D37" s="278"/>
      <c r="E37" s="282" t="s">
        <v>756</v>
      </c>
      <c r="F37" s="277"/>
      <c r="G37" s="278"/>
      <c r="H37" s="282" t="s">
        <v>757</v>
      </c>
      <c r="I37" s="277"/>
      <c r="J37" s="278"/>
      <c r="K37" s="161"/>
    </row>
    <row r="38" spans="2:11" s="54" customFormat="1" ht="15.75" customHeight="1">
      <c r="B38" s="277"/>
      <c r="C38" s="277"/>
      <c r="D38" s="271"/>
      <c r="E38" s="277"/>
      <c r="F38" s="277"/>
      <c r="G38" s="271"/>
      <c r="H38" s="277"/>
      <c r="I38" s="277"/>
      <c r="J38" s="271"/>
      <c r="K38" s="161"/>
    </row>
    <row r="39" spans="2:11" s="54" customFormat="1" ht="15.75" customHeight="1">
      <c r="B39" s="277" t="s">
        <v>393</v>
      </c>
      <c r="C39" s="277"/>
      <c r="D39" s="278"/>
      <c r="E39" s="277" t="s">
        <v>393</v>
      </c>
      <c r="F39" s="277"/>
      <c r="G39" s="278"/>
      <c r="H39" s="277" t="s">
        <v>393</v>
      </c>
      <c r="I39" s="277"/>
      <c r="J39" s="278"/>
      <c r="K39" s="161"/>
    </row>
    <row r="40" spans="2:11" s="54" customFormat="1" ht="15.75" customHeight="1">
      <c r="B40" s="277"/>
      <c r="C40" s="277"/>
      <c r="D40" s="271"/>
      <c r="E40" s="277"/>
      <c r="F40" s="277"/>
      <c r="G40" s="271"/>
      <c r="H40" s="277"/>
      <c r="I40" s="277"/>
      <c r="J40" s="271"/>
      <c r="K40" s="161"/>
    </row>
    <row r="41" spans="2:11" s="54" customFormat="1" ht="15.75" customHeight="1">
      <c r="B41" s="277" t="s">
        <v>402</v>
      </c>
      <c r="C41" s="277"/>
      <c r="D41" s="278"/>
      <c r="E41" s="277" t="s">
        <v>402</v>
      </c>
      <c r="F41" s="277"/>
      <c r="G41" s="278"/>
      <c r="H41" s="277" t="s">
        <v>402</v>
      </c>
      <c r="I41" s="277"/>
      <c r="J41" s="278"/>
      <c r="K41" s="161"/>
    </row>
    <row r="42" spans="2:11" s="54" customFormat="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668</v>
      </c>
      <c r="C44" s="341"/>
      <c r="D44" s="421" t="str">
        <f>IF($D$19="VO - výzkumná organizace","U výzkumných organizací není relevantní.","")</f>
        <v/>
      </c>
      <c r="E44" s="342"/>
      <c r="F44" s="342"/>
      <c r="G44" s="342"/>
      <c r="H44" s="342"/>
      <c r="I44" s="342"/>
      <c r="J44" s="342"/>
      <c r="K44" s="342"/>
    </row>
    <row r="45" spans="2:11" s="84" customFormat="1" ht="4.5" customHeight="1">
      <c r="B45" s="307"/>
      <c r="C45" s="307"/>
      <c r="D45" s="307"/>
      <c r="E45" s="307"/>
      <c r="F45" s="307"/>
      <c r="G45" s="307"/>
      <c r="H45" s="307"/>
      <c r="I45" s="307"/>
      <c r="J45" s="307"/>
      <c r="K45" s="307"/>
    </row>
    <row r="46" spans="2:11" s="84" customFormat="1" ht="15.75" customHeight="1">
      <c r="B46" s="608" t="s">
        <v>1167</v>
      </c>
      <c r="C46" s="608"/>
      <c r="D46" s="608"/>
      <c r="E46" s="345"/>
      <c r="F46" s="345"/>
      <c r="G46" s="345"/>
      <c r="H46" s="345"/>
      <c r="I46" s="345"/>
      <c r="J46" s="345"/>
      <c r="K46" s="345"/>
    </row>
    <row r="47" spans="2:11" ht="39" customHeight="1">
      <c r="B47" s="608"/>
      <c r="C47" s="608"/>
      <c r="D47" s="608"/>
      <c r="E47" s="307"/>
      <c r="F47" s="307"/>
      <c r="G47" s="307"/>
      <c r="H47" s="307"/>
      <c r="I47" s="307"/>
      <c r="J47" s="307"/>
      <c r="K47" s="307"/>
    </row>
    <row r="48" spans="2:11" s="84" customFormat="1" ht="18.75" customHeight="1">
      <c r="B48" s="343" t="s">
        <v>690</v>
      </c>
      <c r="C48" s="344"/>
      <c r="D48" s="307"/>
      <c r="E48" s="307"/>
      <c r="F48" s="307"/>
      <c r="G48" s="307"/>
      <c r="H48" s="307"/>
      <c r="I48" s="307"/>
      <c r="J48" s="307"/>
      <c r="K48" s="307"/>
    </row>
    <row r="49" spans="2:17" ht="15.75" customHeight="1">
      <c r="B49" s="608" t="s">
        <v>1168</v>
      </c>
      <c r="C49" s="608"/>
      <c r="D49" s="608"/>
      <c r="E49" s="345"/>
      <c r="F49" s="345"/>
      <c r="G49" s="346"/>
      <c r="H49" s="345"/>
      <c r="I49" s="345"/>
      <c r="J49" s="346"/>
      <c r="K49" s="345"/>
    </row>
    <row r="50" spans="2:17" s="57" customFormat="1" ht="38.450000000000003" customHeight="1">
      <c r="B50" s="608"/>
      <c r="C50" s="608"/>
      <c r="D50" s="608"/>
      <c r="E50" s="345"/>
      <c r="F50" s="345"/>
      <c r="G50" s="346"/>
      <c r="H50" s="345"/>
      <c r="I50" s="345"/>
      <c r="J50" s="346"/>
      <c r="K50" s="345"/>
    </row>
    <row r="51" spans="2:17" ht="15.75" customHeight="1">
      <c r="B51" s="282" t="s">
        <v>758</v>
      </c>
      <c r="C51" s="347"/>
      <c r="D51" s="278"/>
      <c r="E51" s="282" t="s">
        <v>759</v>
      </c>
      <c r="F51" s="348"/>
      <c r="G51" s="278"/>
      <c r="H51" s="282" t="s">
        <v>760</v>
      </c>
      <c r="I51" s="348"/>
      <c r="J51" s="278"/>
      <c r="K51" s="307"/>
    </row>
    <row r="52" spans="2:17" ht="15.75" customHeight="1">
      <c r="B52" s="349"/>
      <c r="C52" s="314"/>
      <c r="D52" s="350"/>
      <c r="E52" s="349"/>
      <c r="F52" s="314"/>
      <c r="G52" s="307"/>
      <c r="H52" s="349"/>
      <c r="I52" s="314"/>
      <c r="J52" s="307"/>
      <c r="K52" s="307"/>
    </row>
    <row r="53" spans="2:17" ht="15.75" customHeight="1">
      <c r="B53" s="282" t="s">
        <v>393</v>
      </c>
      <c r="C53" s="348"/>
      <c r="D53" s="278"/>
      <c r="E53" s="282" t="s">
        <v>393</v>
      </c>
      <c r="F53" s="348"/>
      <c r="G53" s="278"/>
      <c r="H53" s="282" t="s">
        <v>393</v>
      </c>
      <c r="I53" s="348"/>
      <c r="J53" s="278"/>
      <c r="K53" s="307"/>
    </row>
    <row r="54" spans="2:17" ht="15.75" customHeight="1">
      <c r="B54" s="349"/>
      <c r="C54" s="314"/>
      <c r="D54" s="350"/>
      <c r="E54" s="349"/>
      <c r="F54" s="314"/>
      <c r="G54" s="307"/>
      <c r="H54" s="349"/>
      <c r="I54" s="314"/>
      <c r="J54" s="307"/>
      <c r="K54" s="307"/>
    </row>
    <row r="55" spans="2:17" ht="15.75" customHeight="1">
      <c r="B55" s="282" t="s">
        <v>198</v>
      </c>
      <c r="C55" s="348"/>
      <c r="D55" s="278"/>
      <c r="E55" s="282" t="s">
        <v>198</v>
      </c>
      <c r="F55" s="348"/>
      <c r="G55" s="278"/>
      <c r="H55" s="282" t="s">
        <v>198</v>
      </c>
      <c r="I55" s="348"/>
      <c r="J55" s="278"/>
      <c r="K55" s="307"/>
    </row>
    <row r="56" spans="2:17" ht="15.75" customHeight="1">
      <c r="B56" s="349"/>
      <c r="C56" s="314"/>
      <c r="D56" s="350"/>
      <c r="E56" s="349"/>
      <c r="F56" s="314"/>
      <c r="G56" s="307"/>
      <c r="H56" s="349"/>
      <c r="I56" s="314"/>
      <c r="J56" s="307"/>
      <c r="K56" s="307"/>
    </row>
    <row r="57" spans="2:17" ht="15.75" customHeight="1">
      <c r="B57" s="277" t="s">
        <v>1054</v>
      </c>
      <c r="C57" s="348"/>
      <c r="D57" s="278"/>
      <c r="E57" s="277" t="s">
        <v>1054</v>
      </c>
      <c r="F57" s="351"/>
      <c r="G57" s="278"/>
      <c r="H57" s="277" t="s">
        <v>1054</v>
      </c>
      <c r="I57" s="351"/>
      <c r="J57" s="278"/>
      <c r="K57" s="307"/>
    </row>
    <row r="58" spans="2:17" ht="15.75" customHeight="1">
      <c r="B58" s="349"/>
      <c r="C58" s="314"/>
      <c r="D58" s="350"/>
      <c r="E58" s="349"/>
      <c r="F58" s="314"/>
      <c r="G58" s="307"/>
      <c r="H58" s="349"/>
      <c r="I58" s="314"/>
      <c r="J58" s="307"/>
      <c r="K58" s="307"/>
    </row>
    <row r="59" spans="2:17" ht="15.75" customHeight="1">
      <c r="B59" s="282" t="s">
        <v>707</v>
      </c>
      <c r="C59" s="348"/>
      <c r="D59" s="352"/>
      <c r="E59" s="282" t="s">
        <v>707</v>
      </c>
      <c r="F59" s="348"/>
      <c r="G59" s="353"/>
      <c r="H59" s="282" t="s">
        <v>707</v>
      </c>
      <c r="I59" s="348"/>
      <c r="J59" s="353"/>
      <c r="K59" s="307"/>
    </row>
    <row r="60" spans="2:17" ht="15.75" customHeight="1">
      <c r="B60" s="349"/>
      <c r="C60" s="314"/>
      <c r="D60" s="350"/>
      <c r="E60" s="349"/>
      <c r="F60" s="314"/>
      <c r="G60" s="307"/>
      <c r="H60" s="349"/>
      <c r="I60" s="314"/>
      <c r="J60" s="307"/>
      <c r="K60" s="307"/>
    </row>
    <row r="61" spans="2:17" ht="30" customHeight="1">
      <c r="B61" s="282" t="s">
        <v>708</v>
      </c>
      <c r="C61" s="348"/>
      <c r="D61" s="278"/>
      <c r="E61" s="282" t="s">
        <v>708</v>
      </c>
      <c r="F61" s="348"/>
      <c r="G61" s="278"/>
      <c r="H61" s="282" t="s">
        <v>708</v>
      </c>
      <c r="I61" s="348"/>
      <c r="J61" s="278"/>
      <c r="K61" s="307"/>
    </row>
    <row r="62" spans="2:17" ht="15.75" customHeight="1">
      <c r="B62" s="314"/>
      <c r="C62" s="314"/>
      <c r="D62" s="307"/>
      <c r="E62" s="307"/>
      <c r="F62" s="307"/>
      <c r="G62" s="307"/>
      <c r="H62" s="307"/>
      <c r="I62" s="307"/>
      <c r="J62" s="307"/>
      <c r="K62" s="307"/>
      <c r="L62" s="7"/>
      <c r="M62" s="7"/>
      <c r="N62" s="7"/>
      <c r="O62" s="7"/>
      <c r="P62" s="7"/>
      <c r="Q62" s="7"/>
    </row>
    <row r="63" spans="2:17" s="84" customFormat="1" ht="15.75" customHeight="1">
      <c r="B63" s="314"/>
      <c r="C63" s="314"/>
      <c r="D63" s="307"/>
      <c r="E63" s="307"/>
      <c r="F63" s="307"/>
      <c r="G63" s="307"/>
      <c r="H63" s="307"/>
      <c r="I63" s="307"/>
      <c r="J63" s="307"/>
      <c r="K63" s="307"/>
      <c r="L63" s="7"/>
      <c r="M63" s="7"/>
      <c r="N63" s="7"/>
      <c r="O63" s="7"/>
      <c r="P63" s="7"/>
      <c r="Q63" s="7"/>
    </row>
    <row r="64" spans="2:17" s="84" customFormat="1" ht="15.75" customHeight="1">
      <c r="B64" s="277" t="s">
        <v>791</v>
      </c>
      <c r="C64" s="347"/>
      <c r="D64" s="278"/>
      <c r="E64" s="277" t="s">
        <v>792</v>
      </c>
      <c r="F64" s="348"/>
      <c r="G64" s="278"/>
      <c r="H64" s="277" t="s">
        <v>793</v>
      </c>
      <c r="I64" s="348"/>
      <c r="J64" s="278"/>
      <c r="K64" s="307"/>
      <c r="L64" s="7"/>
      <c r="M64" s="7"/>
      <c r="N64" s="7"/>
      <c r="O64" s="7"/>
      <c r="P64" s="7"/>
      <c r="Q64" s="7"/>
    </row>
    <row r="65" spans="2:17" s="84" customFormat="1" ht="15.75" customHeight="1">
      <c r="B65" s="349"/>
      <c r="C65" s="314"/>
      <c r="D65" s="350"/>
      <c r="E65" s="349"/>
      <c r="F65" s="314"/>
      <c r="G65" s="307"/>
      <c r="H65" s="349"/>
      <c r="I65" s="314"/>
      <c r="J65" s="307"/>
      <c r="K65" s="307"/>
      <c r="L65" s="7"/>
      <c r="M65" s="7"/>
      <c r="N65" s="7"/>
      <c r="O65" s="7"/>
      <c r="P65" s="7"/>
      <c r="Q65" s="7"/>
    </row>
    <row r="66" spans="2:17" s="84" customFormat="1" ht="15.75" customHeight="1">
      <c r="B66" s="282" t="s">
        <v>393</v>
      </c>
      <c r="C66" s="348"/>
      <c r="D66" s="278"/>
      <c r="E66" s="282" t="s">
        <v>393</v>
      </c>
      <c r="F66" s="348"/>
      <c r="G66" s="278"/>
      <c r="H66" s="282" t="s">
        <v>393</v>
      </c>
      <c r="I66" s="348"/>
      <c r="J66" s="278"/>
      <c r="K66" s="307"/>
      <c r="L66" s="7"/>
      <c r="M66" s="7"/>
      <c r="N66" s="7"/>
      <c r="O66" s="7"/>
      <c r="P66" s="7"/>
      <c r="Q66" s="7"/>
    </row>
    <row r="67" spans="2:17" s="84" customFormat="1" ht="15.75" customHeight="1">
      <c r="B67" s="349"/>
      <c r="C67" s="314"/>
      <c r="D67" s="350"/>
      <c r="E67" s="349"/>
      <c r="F67" s="314"/>
      <c r="G67" s="307"/>
      <c r="H67" s="349"/>
      <c r="I67" s="314"/>
      <c r="J67" s="307"/>
      <c r="K67" s="307"/>
      <c r="L67" s="7"/>
      <c r="M67" s="7"/>
      <c r="N67" s="7"/>
      <c r="O67" s="7"/>
      <c r="P67" s="7"/>
      <c r="Q67" s="7"/>
    </row>
    <row r="68" spans="2:17" s="84" customFormat="1" ht="15.75" customHeight="1">
      <c r="B68" s="282" t="s">
        <v>198</v>
      </c>
      <c r="C68" s="348"/>
      <c r="D68" s="278"/>
      <c r="E68" s="282" t="s">
        <v>198</v>
      </c>
      <c r="F68" s="348"/>
      <c r="G68" s="278"/>
      <c r="H68" s="282" t="s">
        <v>198</v>
      </c>
      <c r="I68" s="348"/>
      <c r="J68" s="278"/>
      <c r="K68" s="307"/>
      <c r="L68" s="7"/>
      <c r="M68" s="7"/>
      <c r="N68" s="7"/>
      <c r="O68" s="7"/>
      <c r="P68" s="7"/>
      <c r="Q68" s="7"/>
    </row>
    <row r="69" spans="2:17" s="84" customFormat="1" ht="15.75" customHeight="1">
      <c r="B69" s="349"/>
      <c r="C69" s="314"/>
      <c r="D69" s="350"/>
      <c r="E69" s="349"/>
      <c r="F69" s="314"/>
      <c r="G69" s="307"/>
      <c r="H69" s="349"/>
      <c r="I69" s="314"/>
      <c r="J69" s="307"/>
      <c r="K69" s="307"/>
      <c r="L69" s="7"/>
      <c r="M69" s="7"/>
      <c r="N69" s="7"/>
      <c r="O69" s="7"/>
      <c r="P69" s="7"/>
      <c r="Q69" s="7"/>
    </row>
    <row r="70" spans="2:17" s="84" customFormat="1" ht="15.75" customHeight="1">
      <c r="B70" s="277" t="s">
        <v>1054</v>
      </c>
      <c r="C70" s="348"/>
      <c r="D70" s="278"/>
      <c r="E70" s="277" t="s">
        <v>1054</v>
      </c>
      <c r="F70" s="351"/>
      <c r="G70" s="278"/>
      <c r="H70" s="277" t="s">
        <v>1054</v>
      </c>
      <c r="I70" s="351"/>
      <c r="J70" s="278"/>
      <c r="K70" s="307"/>
      <c r="L70" s="7"/>
      <c r="M70" s="7"/>
      <c r="N70" s="7"/>
      <c r="O70" s="7"/>
      <c r="P70" s="7"/>
      <c r="Q70" s="7"/>
    </row>
    <row r="71" spans="2:17" s="84" customFormat="1" ht="15.75" customHeight="1">
      <c r="B71" s="349"/>
      <c r="C71" s="314"/>
      <c r="D71" s="350"/>
      <c r="E71" s="349"/>
      <c r="F71" s="314"/>
      <c r="G71" s="307"/>
      <c r="H71" s="349"/>
      <c r="I71" s="314"/>
      <c r="J71" s="307"/>
      <c r="K71" s="307"/>
      <c r="L71" s="7"/>
      <c r="M71" s="7"/>
      <c r="N71" s="7"/>
      <c r="O71" s="7"/>
      <c r="P71" s="7"/>
      <c r="Q71" s="7"/>
    </row>
    <row r="72" spans="2:17" s="84" customFormat="1" ht="15.75" customHeight="1">
      <c r="B72" s="282" t="s">
        <v>707</v>
      </c>
      <c r="C72" s="348"/>
      <c r="D72" s="354"/>
      <c r="E72" s="282" t="s">
        <v>707</v>
      </c>
      <c r="F72" s="348"/>
      <c r="G72" s="353"/>
      <c r="H72" s="282" t="s">
        <v>707</v>
      </c>
      <c r="I72" s="348"/>
      <c r="J72" s="353"/>
      <c r="K72" s="307"/>
      <c r="L72" s="7"/>
      <c r="M72" s="7"/>
      <c r="N72" s="7"/>
      <c r="O72" s="7"/>
      <c r="P72" s="7"/>
      <c r="Q72" s="7"/>
    </row>
    <row r="73" spans="2:17" s="84" customFormat="1" ht="15.75" customHeight="1">
      <c r="B73" s="349"/>
      <c r="C73" s="314"/>
      <c r="D73" s="350"/>
      <c r="E73" s="349"/>
      <c r="F73" s="314"/>
      <c r="G73" s="307"/>
      <c r="H73" s="349"/>
      <c r="I73" s="314"/>
      <c r="J73" s="307"/>
      <c r="K73" s="307"/>
      <c r="L73" s="7"/>
      <c r="M73" s="7"/>
      <c r="N73" s="7"/>
      <c r="O73" s="7"/>
      <c r="P73" s="7"/>
      <c r="Q73" s="7"/>
    </row>
    <row r="74" spans="2:17" s="84" customFormat="1" ht="15.75" customHeight="1">
      <c r="B74" s="282" t="s">
        <v>708</v>
      </c>
      <c r="C74" s="348"/>
      <c r="D74" s="278"/>
      <c r="E74" s="282" t="s">
        <v>708</v>
      </c>
      <c r="F74" s="348"/>
      <c r="G74" s="278"/>
      <c r="H74" s="282" t="s">
        <v>708</v>
      </c>
      <c r="I74" s="348"/>
      <c r="J74" s="278"/>
      <c r="K74" s="307"/>
      <c r="L74" s="7"/>
      <c r="M74" s="7"/>
      <c r="N74" s="7"/>
      <c r="O74" s="7"/>
      <c r="P74" s="7"/>
      <c r="Q74" s="7"/>
    </row>
    <row r="75" spans="2:17" s="84" customFormat="1" ht="9.6" customHeight="1">
      <c r="B75" s="282"/>
      <c r="C75" s="348"/>
      <c r="D75" s="287"/>
      <c r="E75" s="282"/>
      <c r="F75" s="348"/>
      <c r="G75" s="287"/>
      <c r="H75" s="282"/>
      <c r="I75" s="348"/>
      <c r="J75" s="287"/>
      <c r="K75" s="307"/>
      <c r="L75" s="7"/>
      <c r="M75" s="7"/>
      <c r="N75" s="7"/>
      <c r="O75" s="7"/>
      <c r="P75" s="7"/>
      <c r="Q75" s="7"/>
    </row>
    <row r="76" spans="2:17" s="47" customFormat="1" ht="9.6" customHeight="1">
      <c r="B76" s="356"/>
      <c r="C76" s="356"/>
      <c r="D76" s="304"/>
      <c r="E76" s="304"/>
      <c r="F76" s="304"/>
      <c r="G76" s="304"/>
      <c r="H76" s="304"/>
      <c r="I76" s="304"/>
      <c r="J76" s="304"/>
      <c r="K76" s="304"/>
      <c r="L76" s="85"/>
      <c r="M76" s="85"/>
      <c r="N76" s="85"/>
      <c r="O76" s="85"/>
      <c r="P76" s="85"/>
      <c r="Q76" s="85"/>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709</v>
      </c>
      <c r="C78" s="344"/>
      <c r="D78" s="307"/>
      <c r="E78" s="307"/>
      <c r="F78" s="307"/>
      <c r="G78" s="307"/>
      <c r="H78" s="307"/>
      <c r="I78" s="307"/>
      <c r="J78" s="307"/>
      <c r="K78" s="307"/>
      <c r="L78" s="7"/>
      <c r="M78" s="7"/>
      <c r="N78" s="7"/>
      <c r="O78" s="7"/>
      <c r="P78" s="7"/>
      <c r="Q78" s="7"/>
    </row>
    <row r="79" spans="2:17" s="57" customFormat="1" ht="306.60000000000002" customHeight="1">
      <c r="B79" s="608" t="s">
        <v>1176</v>
      </c>
      <c r="C79" s="608"/>
      <c r="D79" s="608"/>
      <c r="E79" s="307"/>
      <c r="F79" s="307"/>
      <c r="G79" s="610"/>
      <c r="H79" s="611"/>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s="84" customFormat="1" ht="9.6" customHeight="1">
      <c r="B82" s="314"/>
      <c r="C82" s="314"/>
      <c r="D82" s="307"/>
      <c r="E82" s="307"/>
      <c r="F82" s="307"/>
      <c r="G82" s="307"/>
      <c r="H82" s="307"/>
      <c r="I82" s="307"/>
      <c r="J82" s="307"/>
      <c r="K82" s="307"/>
      <c r="L82" s="7"/>
      <c r="M82" s="7"/>
      <c r="N82" s="7"/>
      <c r="O82" s="7"/>
      <c r="P82" s="7"/>
      <c r="Q82" s="7"/>
    </row>
    <row r="83" spans="2:17" ht="19.149999999999999" customHeight="1">
      <c r="B83" s="343" t="s">
        <v>710</v>
      </c>
      <c r="C83" s="344"/>
      <c r="D83" s="307"/>
      <c r="E83" s="307"/>
      <c r="F83" s="307"/>
      <c r="G83" s="307"/>
      <c r="H83" s="307"/>
      <c r="I83" s="307"/>
      <c r="J83" s="307"/>
      <c r="K83" s="307"/>
      <c r="L83" s="7"/>
      <c r="M83" s="7"/>
      <c r="N83" s="7"/>
      <c r="O83" s="7"/>
      <c r="P83" s="7"/>
      <c r="Q83" s="7"/>
    </row>
    <row r="84" spans="2:17" ht="39.6" customHeight="1">
      <c r="B84" s="609" t="s">
        <v>1177</v>
      </c>
      <c r="C84" s="609"/>
      <c r="D84" s="609"/>
      <c r="E84" s="345"/>
      <c r="F84" s="345"/>
      <c r="G84" s="346"/>
      <c r="H84" s="345"/>
      <c r="I84" s="345"/>
      <c r="J84" s="346"/>
      <c r="K84" s="345"/>
      <c r="L84" s="7"/>
      <c r="M84" s="7"/>
      <c r="N84" s="7"/>
      <c r="O84" s="7"/>
      <c r="P84" s="7"/>
      <c r="Q84" s="7"/>
    </row>
    <row r="85" spans="2:17" ht="15.75" customHeight="1">
      <c r="B85" s="277" t="s">
        <v>794</v>
      </c>
      <c r="C85" s="348"/>
      <c r="D85" s="278"/>
      <c r="E85" s="277" t="s">
        <v>795</v>
      </c>
      <c r="F85" s="348"/>
      <c r="G85" s="278"/>
      <c r="H85" s="277" t="s">
        <v>796</v>
      </c>
      <c r="I85" s="348"/>
      <c r="J85" s="278"/>
      <c r="K85" s="307"/>
      <c r="L85" s="7"/>
      <c r="M85" s="7"/>
      <c r="N85" s="7"/>
      <c r="O85" s="7"/>
      <c r="P85" s="7"/>
      <c r="Q85" s="7"/>
    </row>
    <row r="86" spans="2:17" ht="15.75" customHeight="1">
      <c r="B86" s="349"/>
      <c r="C86" s="314"/>
      <c r="D86" s="307"/>
      <c r="E86" s="349"/>
      <c r="F86" s="314"/>
      <c r="G86" s="307"/>
      <c r="H86" s="349"/>
      <c r="I86" s="314"/>
      <c r="J86" s="307"/>
      <c r="K86" s="307"/>
      <c r="L86" s="7"/>
      <c r="M86" s="7"/>
      <c r="N86" s="7"/>
      <c r="O86" s="7"/>
      <c r="P86" s="7"/>
      <c r="Q86" s="7"/>
    </row>
    <row r="87" spans="2:17" ht="15.75" customHeight="1">
      <c r="B87" s="282" t="s">
        <v>186</v>
      </c>
      <c r="C87" s="348"/>
      <c r="D87" s="278"/>
      <c r="E87" s="282" t="s">
        <v>186</v>
      </c>
      <c r="F87" s="348"/>
      <c r="G87" s="278"/>
      <c r="H87" s="282" t="s">
        <v>186</v>
      </c>
      <c r="I87" s="348"/>
      <c r="J87" s="278"/>
      <c r="K87" s="307"/>
      <c r="L87" s="7"/>
      <c r="M87" s="7"/>
      <c r="N87" s="7"/>
      <c r="O87" s="7"/>
      <c r="P87" s="7"/>
      <c r="Q87" s="7"/>
    </row>
    <row r="88" spans="2:17" ht="15.75" customHeight="1">
      <c r="B88" s="349"/>
      <c r="C88" s="314"/>
      <c r="D88" s="307"/>
      <c r="E88" s="349"/>
      <c r="F88" s="314"/>
      <c r="G88" s="307"/>
      <c r="H88" s="349"/>
      <c r="I88" s="314"/>
      <c r="J88" s="307"/>
      <c r="K88" s="307"/>
      <c r="L88" s="7"/>
      <c r="M88" s="7"/>
      <c r="N88" s="7"/>
      <c r="O88" s="7"/>
      <c r="P88" s="7"/>
      <c r="Q88" s="7"/>
    </row>
    <row r="89" spans="2:17" ht="15.75" customHeight="1">
      <c r="B89" s="282" t="s">
        <v>707</v>
      </c>
      <c r="C89" s="348"/>
      <c r="D89" s="352"/>
      <c r="E89" s="282" t="s">
        <v>707</v>
      </c>
      <c r="F89" s="348"/>
      <c r="G89" s="352"/>
      <c r="H89" s="282" t="s">
        <v>707</v>
      </c>
      <c r="I89" s="348"/>
      <c r="J89" s="352"/>
      <c r="K89" s="307"/>
      <c r="L89" s="7"/>
      <c r="M89" s="7"/>
      <c r="N89" s="7"/>
      <c r="O89" s="7"/>
      <c r="P89" s="7"/>
      <c r="Q89" s="7"/>
    </row>
    <row r="90" spans="2:17" s="84" customFormat="1" ht="15.75" customHeight="1">
      <c r="B90" s="282"/>
      <c r="C90" s="348"/>
      <c r="D90" s="282"/>
      <c r="E90" s="282"/>
      <c r="F90" s="282"/>
      <c r="G90" s="282"/>
      <c r="H90" s="282"/>
      <c r="I90" s="282"/>
      <c r="J90" s="282"/>
      <c r="K90" s="307"/>
      <c r="L90" s="7"/>
      <c r="M90" s="7"/>
      <c r="N90" s="7"/>
      <c r="O90" s="7"/>
      <c r="P90" s="7"/>
      <c r="Q90" s="7"/>
    </row>
    <row r="91" spans="2:17" s="47" customFormat="1" ht="15.75" customHeight="1">
      <c r="B91" s="235"/>
      <c r="C91" s="235"/>
      <c r="D91" s="235"/>
      <c r="E91" s="235"/>
      <c r="F91" s="235"/>
      <c r="G91" s="235"/>
      <c r="H91" s="235"/>
      <c r="I91" s="235"/>
      <c r="J91" s="235"/>
      <c r="K91" s="235"/>
    </row>
    <row r="92" spans="2:17" s="47" customFormat="1" ht="15.75" customHeight="1">
      <c r="B92" s="277" t="s">
        <v>797</v>
      </c>
      <c r="C92" s="348"/>
      <c r="D92" s="278"/>
      <c r="E92" s="277" t="s">
        <v>798</v>
      </c>
      <c r="F92" s="348"/>
      <c r="G92" s="278"/>
      <c r="H92" s="277" t="s">
        <v>799</v>
      </c>
      <c r="I92" s="348"/>
      <c r="J92" s="278"/>
      <c r="K92" s="235"/>
    </row>
    <row r="93" spans="2:17" s="47" customFormat="1" ht="15.75" customHeight="1">
      <c r="B93" s="349"/>
      <c r="C93" s="314"/>
      <c r="D93" s="307"/>
      <c r="E93" s="349"/>
      <c r="F93" s="314"/>
      <c r="G93" s="307"/>
      <c r="H93" s="349"/>
      <c r="I93" s="314"/>
      <c r="J93" s="307"/>
      <c r="K93" s="235"/>
    </row>
    <row r="94" spans="2:17" s="47" customFormat="1" ht="15.75" customHeight="1">
      <c r="B94" s="282" t="s">
        <v>186</v>
      </c>
      <c r="C94" s="348"/>
      <c r="D94" s="278"/>
      <c r="E94" s="282" t="s">
        <v>186</v>
      </c>
      <c r="F94" s="348"/>
      <c r="G94" s="278"/>
      <c r="H94" s="282" t="s">
        <v>186</v>
      </c>
      <c r="I94" s="348"/>
      <c r="J94" s="278"/>
      <c r="K94" s="235"/>
    </row>
    <row r="95" spans="2:17" s="47" customFormat="1" ht="15.75" customHeight="1">
      <c r="B95" s="349"/>
      <c r="C95" s="314"/>
      <c r="D95" s="307"/>
      <c r="E95" s="349"/>
      <c r="F95" s="314"/>
      <c r="G95" s="307"/>
      <c r="H95" s="349"/>
      <c r="I95" s="314"/>
      <c r="J95" s="307"/>
      <c r="K95" s="235"/>
    </row>
    <row r="96" spans="2:17" s="47" customFormat="1" ht="15.75" customHeight="1">
      <c r="B96" s="282" t="s">
        <v>707</v>
      </c>
      <c r="C96" s="348"/>
      <c r="D96" s="352"/>
      <c r="E96" s="282" t="s">
        <v>707</v>
      </c>
      <c r="F96" s="348"/>
      <c r="G96" s="352"/>
      <c r="H96" s="282" t="s">
        <v>707</v>
      </c>
      <c r="I96" s="348"/>
      <c r="J96" s="352"/>
      <c r="K96" s="235"/>
    </row>
    <row r="97" spans="1:11" s="47" customFormat="1" ht="9.6" customHeight="1">
      <c r="B97" s="282"/>
      <c r="C97" s="348"/>
      <c r="D97" s="359"/>
      <c r="E97" s="282"/>
      <c r="F97" s="348"/>
      <c r="G97" s="359"/>
      <c r="H97" s="282"/>
      <c r="I97" s="348"/>
      <c r="J97" s="359"/>
      <c r="K97" s="235"/>
    </row>
    <row r="98" spans="1:11" s="47" customFormat="1" ht="15.6" customHeight="1">
      <c r="B98" s="265"/>
      <c r="C98" s="265"/>
      <c r="D98" s="265"/>
      <c r="E98" s="265"/>
      <c r="F98" s="265"/>
      <c r="G98" s="265"/>
      <c r="H98" s="265"/>
      <c r="I98" s="265"/>
      <c r="J98" s="265"/>
      <c r="K98" s="265"/>
    </row>
    <row r="99" spans="1:11" s="47" customFormat="1" ht="15.6" customHeight="1">
      <c r="B99" s="265"/>
      <c r="C99" s="265"/>
      <c r="D99" s="265"/>
      <c r="E99" s="265"/>
      <c r="F99" s="265"/>
      <c r="G99" s="265"/>
      <c r="H99" s="265"/>
      <c r="I99" s="265"/>
      <c r="J99" s="265"/>
      <c r="K99" s="265"/>
    </row>
    <row r="100" spans="1:11" s="47" customFormat="1" ht="15.6" customHeight="1">
      <c r="B100" s="265"/>
      <c r="C100" s="265"/>
      <c r="D100" s="265"/>
      <c r="E100" s="265"/>
      <c r="F100" s="265"/>
      <c r="G100" s="265"/>
      <c r="H100" s="265"/>
      <c r="I100" s="265"/>
      <c r="J100" s="265"/>
      <c r="K100" s="265"/>
    </row>
    <row r="101" spans="1:11" s="47" customFormat="1" ht="15.75" customHeight="1">
      <c r="B101" s="547"/>
      <c r="C101" s="547"/>
      <c r="D101" s="547"/>
      <c r="E101" s="547"/>
      <c r="F101" s="547"/>
      <c r="G101" s="547"/>
      <c r="H101" s="547"/>
      <c r="I101" s="547"/>
      <c r="J101" s="612" t="str">
        <f>Pokyny!E46</f>
        <v xml:space="preserve"> Verze 2: leden 2021.</v>
      </c>
      <c r="K101" s="612"/>
    </row>
    <row r="102" spans="1:11" s="47" customFormat="1" ht="15.6" customHeight="1">
      <c r="B102" s="265"/>
      <c r="C102" s="265"/>
      <c r="D102" s="265"/>
      <c r="E102" s="265"/>
      <c r="F102" s="265"/>
      <c r="G102" s="265"/>
      <c r="H102" s="265"/>
      <c r="I102" s="265"/>
      <c r="J102" s="265"/>
      <c r="K102" s="265"/>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07" t="s">
        <v>785</v>
      </c>
      <c r="K106" s="607"/>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Mwjsng7e47sxJpysqnQqpTs1qrTigoaCWK4pzpAXEeSlbtTcPOWzYLkxunreK1wix9K0qRgRxJH/oGVsN9N/rg==" saltValue="h5H0bqTEI6luzqtKdaPgbw=="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B3:D3"/>
    <mergeCell ref="B28:D29"/>
    <mergeCell ref="B49:D50"/>
    <mergeCell ref="B46:D47"/>
    <mergeCell ref="D26:H26"/>
    <mergeCell ref="B6:K6"/>
    <mergeCell ref="D15:G15"/>
    <mergeCell ref="D17:G17"/>
    <mergeCell ref="J106:K106"/>
    <mergeCell ref="B79:D79"/>
    <mergeCell ref="B84:D84"/>
    <mergeCell ref="G79:H79"/>
    <mergeCell ref="J101:K101"/>
  </mergeCells>
  <conditionalFormatting sqref="D21">
    <cfRule type="expression" dxfId="79" priority="11">
      <formula>$D$19&lt;&gt;"VO - výzkumná organizace"</formula>
    </cfRule>
  </conditionalFormatting>
  <conditionalFormatting sqref="E21">
    <cfRule type="containsText" dxfId="78" priority="10"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7" priority="5">
      <formula>$D$19="VO - výzkumná organizace"</formula>
    </cfRule>
  </conditionalFormatting>
  <conditionalFormatting sqref="J79">
    <cfRule type="containsText" dxfId="76" priority="4" operator="containsText" text="relevantní">
      <formula>NOT(ISERROR(SEARCH("relevantní",J79)))</formula>
    </cfRule>
  </conditionalFormatting>
  <dataValidations xWindow="556" yWindow="524" count="13">
    <dataValidation type="textLength" allowBlank="1" showInputMessage="1" showErrorMessage="1" errorTitle="Neplatný formát IČ" error="Identifikační číslo musí být osmičíselné. Před pokračováním prosím opravte." prompt="Vložte IČ Vaší organizace o délce 8 čísel." sqref="D11" xr:uid="{9A685252-86E2-4317-9F35-F42292ADBB41}">
      <formula1>4</formula1>
      <formula2>8</formula2>
    </dataValidation>
    <dataValidation allowBlank="1" showInputMessage="1" showErrorMessage="1" prompt="Vložte obchodní jméno Vaší organizace." sqref="D15" xr:uid="{436B81DF-183C-4CAC-A923-765605D5A334}"/>
    <dataValidation allowBlank="1" showInputMessage="1" showErrorMessage="1" prompt="Vložte DIČ / VAT-ID Vaší organizace." sqref="D13" xr:uid="{E5EF4CEE-9D99-4F32-BA44-670DB6610DFF}"/>
    <dataValidation allowBlank="1" showInputMessage="1" showErrorMessage="1" prompt="Pokud nemáte žádný komentář, pole nevyplňujte." sqref="D61 G61 J61 D74:D75 G74:G75 J74:J75" xr:uid="{04FFDD70-C06C-4F10-A47C-D451D4635AF1}"/>
    <dataValidation type="textLength" operator="equal" allowBlank="1" showInputMessage="1" showErrorMessage="1" errorTitle="Chybný formát" error="Vámi zadané IČ není osmimístné. Pro pokračování prosím opravte." prompt="Zadejte osmimístné IČ." sqref="J94 G87 J87 D94 G94 D87" xr:uid="{60267DA2-FE17-480F-A3F1-6E4D1AD6855D}">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xr:uid="{29E7E030-646C-44C2-A8C7-C7D04928DD9E}">
      <formula1>1000</formula1>
    </dataValidation>
    <dataValidation allowBlank="1" showInputMessage="1" showErrorMessage="1" prompt="Vložte rodné číslo fyzické osoby (ve formátu xxxxxx/xxxx) nebo osmimístné IČ právnické osoby." sqref="J70 G57 J57 D70 G70 D57" xr:uid="{BFF4C027-FD9C-44EE-B88A-ABB93C5D86A2}"/>
    <dataValidation allowBlank="1" showInputMessage="1" showErrorMessage="1" prompt="V případě, že vyplňujete údaje o FO, která obchodní jméno nemá, nechte pole prázdné." sqref="J55 G55 J68 G68" xr:uid="{22E0955D-9F9B-47D4-A4DF-E61FFBBF275A}"/>
    <dataValidation allowBlank="1" showInputMessage="1" showErrorMessage="1" prompt="V případě, že vyplňujete údaje fyzické osoby, která obchodní jméno nemá, nechte pole prázdné." sqref="D55 D68" xr:uid="{0CAC7F57-60A7-4789-857D-3C10A983B492}"/>
    <dataValidation type="decimal" allowBlank="1" showInputMessage="1" showErrorMessage="1" errorTitle="Neplatná hodnota" error="Výše procentuálního podílu se musí pohybovat v rozmezí od 0 do 100 %. U desetinných čísel používejte oddělení čárkou (např. 50,5)." sqref="D59 G59 J59 J72 G72 D72" xr:uid="{57B7B270-E596-46BA-90E9-2510BB135149}">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xr:uid="{7E462843-9FB0-4DB6-A932-BB5E579BEAA3}">
      <formula1>0</formula1>
      <formula2>1</formula2>
    </dataValidation>
    <dataValidation allowBlank="1" sqref="G18:G20" xr:uid="{E11148EA-A9A8-482F-A2A4-200A376CEB9D}"/>
    <dataValidation type="list" allowBlank="1" showErrorMessage="1" errorTitle="Neplatná hodnota" error="Vyberte prosím některou z možností rozevíracího seznamu." sqref="D17:G17" xr:uid="{BF252776-FF78-4FF4-B962-CA7158B0B2E2}">
      <formula1>pravni_forma</formula1>
    </dataValidation>
  </dataValidations>
  <hyperlinks>
    <hyperlink ref="E19" r:id="rId1" display="Nařízení  Evropské komise" xr:uid="{ECD848A8-B410-4394-857A-89095EF41CC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xWindow="556" yWindow="524" count="3">
        <x14:dataValidation type="list" allowBlank="1" xr:uid="{0530D4BF-32FE-4E63-8577-A3B2524272F3}">
          <x14:formula1>
            <xm:f>číselníky!$K$3:$K$6</xm:f>
          </x14:formula1>
          <xm:sqref>E19:F19</xm:sqref>
        </x14:dataValidation>
        <x14:dataValidation type="list" allowBlank="1" showInputMessage="1" xr:uid="{61A58E24-B897-454B-9B9F-A0852B1A697F}">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70DC5961-8809-495D-A69F-F378DEEB32BB}">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8839-BE4C-4912-8547-63575F479F92}">
  <sheetPr>
    <tabColor rgb="FFF8F8F8"/>
    <outlinePr summaryBelow="0" summaryRight="0"/>
  </sheetPr>
  <dimension ref="A1:Q948"/>
  <sheetViews>
    <sheetView showGridLines="0" showRowColHeaders="0" zoomScaleNormal="100" workbookViewId="0"/>
  </sheetViews>
  <sheetFormatPr defaultColWidth="14.42578125" defaultRowHeight="15" customHeight="1"/>
  <cols>
    <col min="1" max="1" width="5.5703125" style="84" customWidth="1"/>
    <col min="2" max="2" width="50.7109375" style="84" customWidth="1"/>
    <col min="3" max="3" width="2.85546875" style="84" customWidth="1"/>
    <col min="4" max="4" width="40.85546875" style="84" customWidth="1"/>
    <col min="5" max="5" width="24.285156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70" t="s">
        <v>1060</v>
      </c>
      <c r="C3" s="570"/>
      <c r="D3" s="570"/>
      <c r="E3" s="570"/>
      <c r="F3" s="570"/>
      <c r="G3" s="570"/>
      <c r="H3" s="256"/>
      <c r="I3" s="256"/>
      <c r="J3" s="256"/>
      <c r="K3" s="256"/>
    </row>
    <row r="4" spans="1:12" ht="15" customHeight="1">
      <c r="B4" s="384"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72" t="str">
        <f>IF('Identifikační údaje projektu'!D23=1,"","Další účastník č. 1")</f>
        <v>Další účastník č. 1</v>
      </c>
      <c r="C6" s="573"/>
      <c r="D6" s="573"/>
      <c r="E6" s="573"/>
      <c r="F6" s="573"/>
      <c r="G6" s="573"/>
      <c r="H6" s="573"/>
      <c r="I6" s="573"/>
      <c r="J6" s="573"/>
      <c r="K6" s="574"/>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184</v>
      </c>
      <c r="C9" s="277"/>
      <c r="D9" s="360" t="s">
        <v>1062</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186</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193</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198</v>
      </c>
      <c r="C15" s="277"/>
      <c r="D15" s="575"/>
      <c r="E15" s="600"/>
      <c r="F15" s="600"/>
      <c r="G15" s="576"/>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207</v>
      </c>
      <c r="C17" s="277"/>
      <c r="D17" s="575" t="s">
        <v>26</v>
      </c>
      <c r="E17" s="620"/>
      <c r="F17" s="620"/>
      <c r="G17" s="621"/>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224</v>
      </c>
      <c r="C19" s="277"/>
      <c r="D19" s="280" t="s">
        <v>26</v>
      </c>
      <c r="E19" s="403" t="s">
        <v>1043</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234</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252</v>
      </c>
      <c r="C23" s="277"/>
      <c r="D23" s="335" t="s">
        <v>253</v>
      </c>
      <c r="E23" s="161"/>
      <c r="F23" s="161"/>
      <c r="G23" s="271"/>
      <c r="H23" s="161"/>
      <c r="I23" s="161"/>
      <c r="J23" s="271"/>
      <c r="K23" s="161"/>
      <c r="L23" s="22"/>
    </row>
    <row r="24" spans="2:12" ht="9.6" customHeight="1">
      <c r="B24" s="277"/>
      <c r="C24" s="277"/>
      <c r="D24" s="335"/>
      <c r="E24" s="161"/>
      <c r="F24" s="161"/>
      <c r="G24" s="400"/>
      <c r="H24" s="161"/>
      <c r="I24" s="161"/>
      <c r="J24" s="400"/>
      <c r="K24" s="161"/>
      <c r="L24" s="22"/>
    </row>
    <row r="25" spans="2:12" ht="15.75" customHeight="1">
      <c r="B25" s="337"/>
      <c r="C25" s="337"/>
      <c r="D25" s="338"/>
      <c r="E25" s="241"/>
      <c r="F25" s="241"/>
      <c r="G25" s="338"/>
      <c r="H25" s="241"/>
      <c r="I25" s="241"/>
      <c r="J25" s="338"/>
      <c r="K25" s="241"/>
    </row>
    <row r="26" spans="2:12" ht="15.75" customHeight="1">
      <c r="B26" s="302" t="s">
        <v>751</v>
      </c>
      <c r="C26" s="339"/>
      <c r="D26" s="614"/>
      <c r="E26" s="615"/>
      <c r="F26" s="615"/>
      <c r="G26" s="615"/>
      <c r="H26" s="616"/>
      <c r="I26" s="209"/>
      <c r="J26" s="269"/>
      <c r="K26" s="209"/>
    </row>
    <row r="27" spans="2:12" ht="5.25" customHeight="1">
      <c r="B27" s="161"/>
      <c r="C27" s="161"/>
      <c r="D27" s="161"/>
      <c r="E27" s="161"/>
      <c r="F27" s="161"/>
      <c r="G27" s="161"/>
      <c r="H27" s="161"/>
      <c r="I27" s="161"/>
      <c r="J27" s="161"/>
      <c r="K27" s="161"/>
    </row>
    <row r="28" spans="2:12" s="47" customFormat="1" ht="10.9" customHeight="1">
      <c r="B28" s="613" t="s">
        <v>1212</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752</v>
      </c>
      <c r="C30" s="277"/>
      <c r="D30" s="278"/>
      <c r="E30" s="282" t="s">
        <v>753</v>
      </c>
      <c r="F30" s="277"/>
      <c r="G30" s="278"/>
      <c r="H30" s="282" t="s">
        <v>754</v>
      </c>
      <c r="I30" s="277"/>
      <c r="J30" s="278"/>
      <c r="K30" s="161"/>
    </row>
    <row r="31" spans="2:12" ht="15.75" customHeight="1">
      <c r="B31" s="277"/>
      <c r="C31" s="277"/>
      <c r="D31" s="271"/>
      <c r="E31" s="277"/>
      <c r="F31" s="277"/>
      <c r="G31" s="271"/>
      <c r="H31" s="277"/>
      <c r="I31" s="277"/>
      <c r="J31" s="271"/>
      <c r="K31" s="161"/>
    </row>
    <row r="32" spans="2:12" ht="15.75" customHeight="1">
      <c r="B32" s="277" t="s">
        <v>393</v>
      </c>
      <c r="C32" s="277"/>
      <c r="D32" s="278"/>
      <c r="E32" s="277" t="s">
        <v>393</v>
      </c>
      <c r="F32" s="277"/>
      <c r="G32" s="278"/>
      <c r="H32" s="277" t="s">
        <v>393</v>
      </c>
      <c r="I32" s="277"/>
      <c r="J32" s="278"/>
      <c r="K32" s="161"/>
    </row>
    <row r="33" spans="2:11" ht="15.75" customHeight="1">
      <c r="B33" s="277"/>
      <c r="C33" s="277"/>
      <c r="D33" s="271"/>
      <c r="E33" s="277"/>
      <c r="F33" s="277"/>
      <c r="G33" s="271"/>
      <c r="H33" s="277"/>
      <c r="I33" s="277"/>
      <c r="J33" s="271"/>
      <c r="K33" s="161"/>
    </row>
    <row r="34" spans="2:11" ht="15.75" customHeight="1">
      <c r="B34" s="277" t="s">
        <v>402</v>
      </c>
      <c r="C34" s="277"/>
      <c r="D34" s="278"/>
      <c r="E34" s="277" t="s">
        <v>402</v>
      </c>
      <c r="F34" s="277"/>
      <c r="G34" s="278"/>
      <c r="H34" s="277" t="s">
        <v>402</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755</v>
      </c>
      <c r="C37" s="277"/>
      <c r="D37" s="278"/>
      <c r="E37" s="282" t="s">
        <v>756</v>
      </c>
      <c r="F37" s="277"/>
      <c r="G37" s="278"/>
      <c r="H37" s="282" t="s">
        <v>757</v>
      </c>
      <c r="I37" s="277"/>
      <c r="J37" s="278"/>
      <c r="K37" s="161"/>
    </row>
    <row r="38" spans="2:11" ht="15.75" customHeight="1">
      <c r="B38" s="277"/>
      <c r="C38" s="277"/>
      <c r="D38" s="271"/>
      <c r="E38" s="277"/>
      <c r="F38" s="277"/>
      <c r="G38" s="271"/>
      <c r="H38" s="277"/>
      <c r="I38" s="277"/>
      <c r="J38" s="271"/>
      <c r="K38" s="161"/>
    </row>
    <row r="39" spans="2:11" ht="15.75" customHeight="1">
      <c r="B39" s="277" t="s">
        <v>393</v>
      </c>
      <c r="C39" s="277"/>
      <c r="D39" s="278"/>
      <c r="E39" s="277" t="s">
        <v>393</v>
      </c>
      <c r="F39" s="277"/>
      <c r="G39" s="278"/>
      <c r="H39" s="277" t="s">
        <v>393</v>
      </c>
      <c r="I39" s="277"/>
      <c r="J39" s="278"/>
      <c r="K39" s="161"/>
    </row>
    <row r="40" spans="2:11" ht="15.75" customHeight="1">
      <c r="B40" s="277"/>
      <c r="C40" s="277"/>
      <c r="D40" s="271"/>
      <c r="E40" s="277"/>
      <c r="F40" s="277"/>
      <c r="G40" s="271"/>
      <c r="H40" s="277"/>
      <c r="I40" s="277"/>
      <c r="J40" s="271"/>
      <c r="K40" s="161"/>
    </row>
    <row r="41" spans="2:11" ht="15.75" customHeight="1">
      <c r="B41" s="277" t="s">
        <v>402</v>
      </c>
      <c r="C41" s="277"/>
      <c r="D41" s="278"/>
      <c r="E41" s="277" t="s">
        <v>402</v>
      </c>
      <c r="F41" s="277"/>
      <c r="G41" s="278"/>
      <c r="H41" s="277" t="s">
        <v>402</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668</v>
      </c>
      <c r="C44" s="341"/>
      <c r="D44" s="421" t="str">
        <f>IF($D$19="VO - výzkumná organizace","U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8" t="s">
        <v>1170</v>
      </c>
      <c r="C46" s="608"/>
      <c r="D46" s="608"/>
      <c r="E46" s="307"/>
      <c r="F46" s="307"/>
      <c r="G46" s="307"/>
      <c r="H46" s="307"/>
      <c r="I46" s="307"/>
      <c r="J46" s="307"/>
      <c r="K46" s="307"/>
    </row>
    <row r="47" spans="2:11" ht="41.25" customHeight="1">
      <c r="B47" s="608"/>
      <c r="C47" s="608"/>
      <c r="D47" s="608"/>
      <c r="E47" s="307"/>
      <c r="F47" s="307"/>
      <c r="G47" s="307"/>
      <c r="H47" s="307"/>
      <c r="I47" s="307"/>
      <c r="J47" s="307"/>
      <c r="K47" s="307"/>
    </row>
    <row r="48" spans="2:11" ht="18.75" customHeight="1">
      <c r="B48" s="343" t="s">
        <v>690</v>
      </c>
      <c r="C48" s="344"/>
      <c r="D48" s="307"/>
      <c r="E48" s="307"/>
      <c r="F48" s="307"/>
      <c r="G48" s="307"/>
      <c r="H48" s="307"/>
      <c r="I48" s="307"/>
      <c r="J48" s="307"/>
      <c r="K48" s="307"/>
    </row>
    <row r="49" spans="2:11" ht="15.75" customHeight="1">
      <c r="B49" s="608" t="s">
        <v>1168</v>
      </c>
      <c r="C49" s="608"/>
      <c r="D49" s="608"/>
      <c r="E49" s="345"/>
      <c r="F49" s="345"/>
      <c r="G49" s="346"/>
      <c r="H49" s="345"/>
      <c r="I49" s="345"/>
      <c r="J49" s="346"/>
      <c r="K49" s="345"/>
    </row>
    <row r="50" spans="2:11" ht="38.450000000000003" customHeight="1">
      <c r="B50" s="608"/>
      <c r="C50" s="608"/>
      <c r="D50" s="608"/>
      <c r="E50" s="345"/>
      <c r="F50" s="345"/>
      <c r="G50" s="346"/>
      <c r="H50" s="345"/>
      <c r="I50" s="345"/>
      <c r="J50" s="346"/>
      <c r="K50" s="345"/>
    </row>
    <row r="51" spans="2:11" ht="15.75" customHeight="1">
      <c r="B51" s="282" t="s">
        <v>758</v>
      </c>
      <c r="C51" s="347"/>
      <c r="D51" s="278"/>
      <c r="E51" s="282" t="s">
        <v>759</v>
      </c>
      <c r="F51" s="348"/>
      <c r="G51" s="278"/>
      <c r="H51" s="282" t="s">
        <v>760</v>
      </c>
      <c r="I51" s="348"/>
      <c r="J51" s="278"/>
      <c r="K51" s="307"/>
    </row>
    <row r="52" spans="2:11" ht="15.75" customHeight="1">
      <c r="B52" s="349"/>
      <c r="C52" s="314"/>
      <c r="D52" s="307"/>
      <c r="E52" s="349"/>
      <c r="F52" s="314"/>
      <c r="G52" s="307"/>
      <c r="H52" s="349"/>
      <c r="I52" s="314"/>
      <c r="J52" s="307"/>
      <c r="K52" s="307"/>
    </row>
    <row r="53" spans="2:11" ht="15.75" customHeight="1">
      <c r="B53" s="282" t="s">
        <v>393</v>
      </c>
      <c r="C53" s="348"/>
      <c r="D53" s="278"/>
      <c r="E53" s="282" t="s">
        <v>393</v>
      </c>
      <c r="F53" s="348"/>
      <c r="G53" s="278"/>
      <c r="H53" s="282" t="s">
        <v>393</v>
      </c>
      <c r="I53" s="348"/>
      <c r="J53" s="278"/>
      <c r="K53" s="307"/>
    </row>
    <row r="54" spans="2:11" ht="15.75" customHeight="1">
      <c r="B54" s="349"/>
      <c r="C54" s="314"/>
      <c r="D54" s="307"/>
      <c r="E54" s="349"/>
      <c r="F54" s="314"/>
      <c r="G54" s="307"/>
      <c r="H54" s="349"/>
      <c r="I54" s="314"/>
      <c r="J54" s="307"/>
      <c r="K54" s="307"/>
    </row>
    <row r="55" spans="2:11" ht="15.75" customHeight="1">
      <c r="B55" s="282" t="s">
        <v>198</v>
      </c>
      <c r="C55" s="348"/>
      <c r="D55" s="278"/>
      <c r="E55" s="282" t="s">
        <v>198</v>
      </c>
      <c r="F55" s="348"/>
      <c r="G55" s="278"/>
      <c r="H55" s="282" t="s">
        <v>198</v>
      </c>
      <c r="I55" s="348"/>
      <c r="J55" s="278"/>
      <c r="K55" s="307"/>
    </row>
    <row r="56" spans="2:11" ht="15.75" customHeight="1">
      <c r="B56" s="349"/>
      <c r="C56" s="314"/>
      <c r="D56" s="307"/>
      <c r="E56" s="349"/>
      <c r="F56" s="314"/>
      <c r="G56" s="307"/>
      <c r="H56" s="349"/>
      <c r="I56" s="314"/>
      <c r="J56" s="307"/>
      <c r="K56" s="307"/>
    </row>
    <row r="57" spans="2:11" ht="15.75" customHeight="1">
      <c r="B57" s="277" t="s">
        <v>1054</v>
      </c>
      <c r="C57" s="348"/>
      <c r="D57" s="278"/>
      <c r="E57" s="277" t="s">
        <v>1054</v>
      </c>
      <c r="F57" s="351"/>
      <c r="G57" s="278"/>
      <c r="H57" s="277" t="s">
        <v>1054</v>
      </c>
      <c r="I57" s="351"/>
      <c r="J57" s="278"/>
      <c r="K57" s="307"/>
    </row>
    <row r="58" spans="2:11" ht="15.75" customHeight="1">
      <c r="B58" s="349"/>
      <c r="C58" s="314"/>
      <c r="D58" s="307"/>
      <c r="E58" s="349"/>
      <c r="F58" s="314"/>
      <c r="G58" s="307"/>
      <c r="H58" s="349"/>
      <c r="I58" s="314"/>
      <c r="J58" s="307"/>
      <c r="K58" s="307"/>
    </row>
    <row r="59" spans="2:11" ht="15.75" customHeight="1">
      <c r="B59" s="282" t="s">
        <v>707</v>
      </c>
      <c r="C59" s="348"/>
      <c r="D59" s="352"/>
      <c r="E59" s="282" t="s">
        <v>707</v>
      </c>
      <c r="F59" s="348"/>
      <c r="G59" s="353"/>
      <c r="H59" s="282" t="s">
        <v>707</v>
      </c>
      <c r="I59" s="348"/>
      <c r="J59" s="353"/>
      <c r="K59" s="307"/>
    </row>
    <row r="60" spans="2:11" ht="15.75" customHeight="1">
      <c r="B60" s="349"/>
      <c r="C60" s="314"/>
      <c r="D60" s="307"/>
      <c r="E60" s="349"/>
      <c r="F60" s="314"/>
      <c r="G60" s="307"/>
      <c r="H60" s="349"/>
      <c r="I60" s="314"/>
      <c r="J60" s="307"/>
      <c r="K60" s="307"/>
    </row>
    <row r="61" spans="2:11" ht="15.75" customHeight="1">
      <c r="B61" s="282" t="s">
        <v>708</v>
      </c>
      <c r="C61" s="348"/>
      <c r="D61" s="278"/>
      <c r="E61" s="282" t="s">
        <v>708</v>
      </c>
      <c r="F61" s="348"/>
      <c r="G61" s="278"/>
      <c r="H61" s="282" t="s">
        <v>708</v>
      </c>
      <c r="I61" s="348"/>
      <c r="J61" s="278"/>
      <c r="K61" s="307"/>
    </row>
    <row r="62" spans="2:11" ht="15.75" customHeight="1">
      <c r="B62" s="282"/>
      <c r="C62" s="348"/>
      <c r="D62" s="282"/>
      <c r="E62" s="282"/>
      <c r="F62" s="282"/>
      <c r="G62" s="282"/>
      <c r="H62" s="282"/>
      <c r="I62" s="282"/>
      <c r="J62" s="282"/>
      <c r="K62" s="307"/>
    </row>
    <row r="63" spans="2:11" ht="15.75" customHeight="1">
      <c r="B63" s="282"/>
      <c r="C63" s="348"/>
      <c r="D63" s="282"/>
      <c r="E63" s="282"/>
      <c r="F63" s="282"/>
      <c r="G63" s="282"/>
      <c r="H63" s="282"/>
      <c r="I63" s="282"/>
      <c r="J63" s="282"/>
      <c r="K63" s="307"/>
    </row>
    <row r="64" spans="2:11" ht="15.75" customHeight="1">
      <c r="B64" s="277" t="s">
        <v>791</v>
      </c>
      <c r="C64" s="347"/>
      <c r="D64" s="278"/>
      <c r="E64" s="277" t="s">
        <v>792</v>
      </c>
      <c r="F64" s="348"/>
      <c r="G64" s="278"/>
      <c r="H64" s="277" t="s">
        <v>793</v>
      </c>
      <c r="I64" s="348"/>
      <c r="J64" s="278"/>
      <c r="K64" s="307"/>
    </row>
    <row r="65" spans="2:17" ht="15.75" customHeight="1">
      <c r="B65" s="349"/>
      <c r="C65" s="314"/>
      <c r="D65" s="307"/>
      <c r="E65" s="349"/>
      <c r="F65" s="314"/>
      <c r="G65" s="307"/>
      <c r="H65" s="349"/>
      <c r="I65" s="314"/>
      <c r="J65" s="307"/>
      <c r="K65" s="307"/>
    </row>
    <row r="66" spans="2:17" ht="15.75" customHeight="1">
      <c r="B66" s="282" t="s">
        <v>393</v>
      </c>
      <c r="C66" s="348"/>
      <c r="D66" s="278"/>
      <c r="E66" s="282" t="s">
        <v>393</v>
      </c>
      <c r="F66" s="348"/>
      <c r="G66" s="278"/>
      <c r="H66" s="282" t="s">
        <v>393</v>
      </c>
      <c r="I66" s="348"/>
      <c r="J66" s="278"/>
      <c r="K66" s="307"/>
    </row>
    <row r="67" spans="2:17" ht="15.75" customHeight="1">
      <c r="B67" s="349"/>
      <c r="C67" s="314"/>
      <c r="D67" s="307"/>
      <c r="E67" s="349"/>
      <c r="F67" s="314"/>
      <c r="G67" s="307"/>
      <c r="H67" s="349"/>
      <c r="I67" s="314"/>
      <c r="J67" s="307"/>
      <c r="K67" s="307"/>
    </row>
    <row r="68" spans="2:17" ht="15.75" customHeight="1">
      <c r="B68" s="282" t="s">
        <v>198</v>
      </c>
      <c r="C68" s="348"/>
      <c r="D68" s="278"/>
      <c r="E68" s="282" t="s">
        <v>198</v>
      </c>
      <c r="F68" s="348"/>
      <c r="G68" s="278"/>
      <c r="H68" s="282" t="s">
        <v>198</v>
      </c>
      <c r="I68" s="348"/>
      <c r="J68" s="278"/>
      <c r="K68" s="307"/>
    </row>
    <row r="69" spans="2:17" ht="15.75" customHeight="1">
      <c r="B69" s="349"/>
      <c r="C69" s="314"/>
      <c r="D69" s="307"/>
      <c r="E69" s="349"/>
      <c r="F69" s="314"/>
      <c r="G69" s="307"/>
      <c r="H69" s="349"/>
      <c r="I69" s="314"/>
      <c r="J69" s="307"/>
      <c r="K69" s="307"/>
    </row>
    <row r="70" spans="2:17" ht="15.75" customHeight="1">
      <c r="B70" s="277" t="s">
        <v>1054</v>
      </c>
      <c r="C70" s="348"/>
      <c r="D70" s="278"/>
      <c r="E70" s="277" t="s">
        <v>1054</v>
      </c>
      <c r="F70" s="351"/>
      <c r="G70" s="278"/>
      <c r="H70" s="277" t="s">
        <v>1054</v>
      </c>
      <c r="I70" s="351"/>
      <c r="J70" s="278"/>
      <c r="K70" s="307"/>
    </row>
    <row r="71" spans="2:17" ht="15.75" customHeight="1">
      <c r="B71" s="349"/>
      <c r="C71" s="314"/>
      <c r="D71" s="307"/>
      <c r="E71" s="349"/>
      <c r="F71" s="314"/>
      <c r="G71" s="307"/>
      <c r="H71" s="349"/>
      <c r="I71" s="314"/>
      <c r="J71" s="307"/>
      <c r="K71" s="307"/>
    </row>
    <row r="72" spans="2:17" ht="15.75" customHeight="1">
      <c r="B72" s="282" t="s">
        <v>707</v>
      </c>
      <c r="C72" s="348"/>
      <c r="D72" s="352"/>
      <c r="E72" s="282" t="s">
        <v>707</v>
      </c>
      <c r="F72" s="348"/>
      <c r="G72" s="353"/>
      <c r="H72" s="282" t="s">
        <v>707</v>
      </c>
      <c r="I72" s="348"/>
      <c r="J72" s="353"/>
      <c r="K72" s="307"/>
    </row>
    <row r="73" spans="2:17" ht="15.75" customHeight="1">
      <c r="B73" s="349"/>
      <c r="C73" s="314"/>
      <c r="D73" s="307"/>
      <c r="E73" s="349"/>
      <c r="F73" s="314"/>
      <c r="G73" s="307"/>
      <c r="H73" s="349"/>
      <c r="I73" s="314"/>
      <c r="J73" s="307"/>
      <c r="K73" s="307"/>
    </row>
    <row r="74" spans="2:17" ht="15.75" customHeight="1">
      <c r="B74" s="282" t="s">
        <v>708</v>
      </c>
      <c r="C74" s="348"/>
      <c r="D74" s="278"/>
      <c r="E74" s="282" t="s">
        <v>708</v>
      </c>
      <c r="F74" s="348"/>
      <c r="G74" s="278"/>
      <c r="H74" s="282" t="s">
        <v>708</v>
      </c>
      <c r="I74" s="348"/>
      <c r="J74" s="278"/>
      <c r="K74" s="307"/>
      <c r="L74" s="7"/>
      <c r="M74" s="7"/>
      <c r="N74" s="7"/>
      <c r="O74" s="7"/>
      <c r="P74" s="7"/>
      <c r="Q74" s="7"/>
    </row>
    <row r="75" spans="2:17" s="47" customFormat="1" ht="9.6" customHeight="1">
      <c r="B75" s="356"/>
      <c r="C75" s="356"/>
      <c r="D75" s="304"/>
      <c r="E75" s="304"/>
      <c r="F75" s="304"/>
      <c r="G75" s="304"/>
      <c r="H75" s="304"/>
      <c r="I75" s="304"/>
      <c r="J75" s="304"/>
      <c r="K75" s="304"/>
      <c r="L75" s="85"/>
      <c r="M75" s="85"/>
      <c r="N75" s="85"/>
      <c r="O75" s="85"/>
      <c r="P75" s="85"/>
      <c r="Q75" s="85"/>
    </row>
    <row r="76" spans="2:17" s="47" customFormat="1" ht="10.15" customHeight="1">
      <c r="B76" s="314"/>
      <c r="C76" s="314"/>
      <c r="D76" s="307"/>
      <c r="E76" s="307"/>
      <c r="F76" s="307"/>
      <c r="G76" s="307"/>
      <c r="H76" s="307"/>
      <c r="I76" s="307"/>
      <c r="J76" s="307"/>
      <c r="K76" s="307"/>
      <c r="L76" s="85"/>
      <c r="M76" s="85"/>
      <c r="N76" s="85"/>
      <c r="O76" s="85"/>
      <c r="P76" s="85"/>
      <c r="Q76" s="85"/>
    </row>
    <row r="77" spans="2:17" ht="19.149999999999999" customHeight="1">
      <c r="B77" s="343" t="s">
        <v>709</v>
      </c>
      <c r="C77" s="344"/>
      <c r="D77" s="307"/>
      <c r="E77" s="307"/>
      <c r="F77" s="307"/>
      <c r="G77" s="307"/>
      <c r="H77" s="307"/>
      <c r="I77" s="307"/>
      <c r="J77" s="307"/>
      <c r="K77" s="307"/>
      <c r="L77" s="7"/>
      <c r="M77" s="7"/>
      <c r="N77" s="7"/>
      <c r="O77" s="7"/>
      <c r="P77" s="7"/>
      <c r="Q77" s="7"/>
    </row>
    <row r="78" spans="2:17" ht="306" customHeight="1">
      <c r="B78" s="608" t="s">
        <v>1169</v>
      </c>
      <c r="C78" s="608"/>
      <c r="D78" s="608"/>
      <c r="E78" s="307"/>
      <c r="F78" s="307"/>
      <c r="G78" s="610"/>
      <c r="H78" s="611"/>
      <c r="I78" s="307"/>
      <c r="J78" s="357" t="str">
        <f>IF(D19="VO - výzkumná organizace","Není relevantní","Zapsáno znaků: "&amp;LEN(G78)&amp;" z max. 1000")</f>
        <v>Zapsáno znaků: 0 z max. 1000</v>
      </c>
      <c r="K78" s="307"/>
      <c r="L78" s="7"/>
      <c r="M78" s="7"/>
      <c r="N78" s="7"/>
      <c r="O78" s="7"/>
      <c r="P78" s="7"/>
      <c r="Q78" s="7"/>
    </row>
    <row r="79" spans="2:17" ht="15.75" customHeight="1">
      <c r="B79" s="314"/>
      <c r="C79" s="314"/>
      <c r="D79" s="307"/>
      <c r="E79" s="307"/>
      <c r="F79" s="307"/>
      <c r="G79" s="307"/>
      <c r="H79" s="307"/>
      <c r="I79" s="307"/>
      <c r="J79" s="307"/>
      <c r="K79" s="307"/>
      <c r="L79" s="7"/>
      <c r="M79" s="7"/>
      <c r="N79" s="7"/>
      <c r="O79" s="7"/>
      <c r="P79" s="7"/>
      <c r="Q79" s="7"/>
    </row>
    <row r="80" spans="2:17" s="82" customFormat="1" ht="9.6" customHeight="1">
      <c r="B80" s="358"/>
      <c r="C80" s="358"/>
      <c r="D80" s="358"/>
      <c r="E80" s="358"/>
      <c r="F80" s="358"/>
      <c r="G80" s="358"/>
      <c r="H80" s="358"/>
      <c r="I80" s="358"/>
      <c r="J80" s="358"/>
      <c r="K80" s="358"/>
      <c r="L80" s="134"/>
      <c r="M80" s="134"/>
      <c r="N80" s="134"/>
      <c r="O80" s="134"/>
      <c r="P80" s="134"/>
      <c r="Q80" s="134"/>
    </row>
    <row r="81" spans="2:17" ht="9.6" customHeight="1">
      <c r="B81" s="314"/>
      <c r="C81" s="314"/>
      <c r="D81" s="307"/>
      <c r="E81" s="307"/>
      <c r="F81" s="307"/>
      <c r="G81" s="307"/>
      <c r="H81" s="307"/>
      <c r="I81" s="307"/>
      <c r="J81" s="307"/>
      <c r="K81" s="307"/>
      <c r="L81" s="7"/>
      <c r="M81" s="7"/>
      <c r="N81" s="7"/>
      <c r="O81" s="7"/>
      <c r="P81" s="7"/>
      <c r="Q81" s="7"/>
    </row>
    <row r="82" spans="2:17" ht="19.149999999999999" customHeight="1">
      <c r="B82" s="343" t="s">
        <v>710</v>
      </c>
      <c r="C82" s="344"/>
      <c r="D82" s="307"/>
      <c r="E82" s="307"/>
      <c r="F82" s="307"/>
      <c r="G82" s="307"/>
      <c r="H82" s="307"/>
      <c r="I82" s="307"/>
      <c r="J82" s="307"/>
      <c r="K82" s="307"/>
      <c r="L82" s="7"/>
      <c r="M82" s="7"/>
      <c r="N82" s="7"/>
      <c r="O82" s="7"/>
      <c r="P82" s="7"/>
      <c r="Q82" s="7"/>
    </row>
    <row r="83" spans="2:17" ht="34.15" customHeight="1">
      <c r="B83" s="609" t="s">
        <v>761</v>
      </c>
      <c r="C83" s="609"/>
      <c r="D83" s="609"/>
      <c r="E83" s="345"/>
      <c r="F83" s="345"/>
      <c r="G83" s="346"/>
      <c r="H83" s="345"/>
      <c r="I83" s="345"/>
      <c r="J83" s="346"/>
      <c r="K83" s="345"/>
      <c r="L83" s="7"/>
      <c r="M83" s="7"/>
      <c r="N83" s="7"/>
      <c r="O83" s="7"/>
      <c r="P83" s="7"/>
      <c r="Q83" s="7"/>
    </row>
    <row r="84" spans="2:17" ht="15.75" customHeight="1">
      <c r="B84" s="277" t="s">
        <v>800</v>
      </c>
      <c r="C84" s="348"/>
      <c r="D84" s="278"/>
      <c r="E84" s="277" t="s">
        <v>801</v>
      </c>
      <c r="F84" s="348"/>
      <c r="G84" s="278"/>
      <c r="H84" s="277" t="s">
        <v>802</v>
      </c>
      <c r="I84" s="348"/>
      <c r="J84" s="278"/>
      <c r="K84" s="307"/>
      <c r="L84" s="7"/>
      <c r="M84" s="7"/>
      <c r="N84" s="7"/>
      <c r="O84" s="7"/>
      <c r="P84" s="7"/>
      <c r="Q84" s="7"/>
    </row>
    <row r="85" spans="2:17" ht="15.75" customHeight="1">
      <c r="B85" s="294"/>
      <c r="C85" s="314"/>
      <c r="D85" s="307"/>
      <c r="E85" s="294"/>
      <c r="F85" s="314"/>
      <c r="G85" s="307"/>
      <c r="H85" s="294"/>
      <c r="I85" s="314"/>
      <c r="J85" s="307"/>
      <c r="K85" s="307"/>
      <c r="L85" s="7"/>
      <c r="M85" s="7"/>
      <c r="N85" s="7"/>
      <c r="O85" s="7"/>
      <c r="P85" s="7"/>
      <c r="Q85" s="7"/>
    </row>
    <row r="86" spans="2:17" ht="15.75" customHeight="1">
      <c r="B86" s="277" t="s">
        <v>186</v>
      </c>
      <c r="C86" s="348"/>
      <c r="D86" s="278"/>
      <c r="E86" s="277" t="s">
        <v>186</v>
      </c>
      <c r="F86" s="348"/>
      <c r="G86" s="278"/>
      <c r="H86" s="277" t="s">
        <v>186</v>
      </c>
      <c r="I86" s="348"/>
      <c r="J86" s="278"/>
      <c r="K86" s="307"/>
      <c r="L86" s="7"/>
      <c r="M86" s="7"/>
      <c r="N86" s="7"/>
      <c r="O86" s="7"/>
      <c r="P86" s="7"/>
      <c r="Q86" s="7"/>
    </row>
    <row r="87" spans="2:17" ht="15.75" customHeight="1">
      <c r="B87" s="294"/>
      <c r="C87" s="314"/>
      <c r="D87" s="307"/>
      <c r="E87" s="294"/>
      <c r="F87" s="314"/>
      <c r="G87" s="307"/>
      <c r="H87" s="294"/>
      <c r="I87" s="314"/>
      <c r="J87" s="307"/>
      <c r="K87" s="307"/>
      <c r="L87" s="7"/>
      <c r="M87" s="7"/>
      <c r="N87" s="7"/>
      <c r="O87" s="7"/>
      <c r="P87" s="7"/>
      <c r="Q87" s="7"/>
    </row>
    <row r="88" spans="2:17" ht="15.75" customHeight="1">
      <c r="B88" s="277" t="s">
        <v>707</v>
      </c>
      <c r="C88" s="348"/>
      <c r="D88" s="352"/>
      <c r="E88" s="277" t="s">
        <v>707</v>
      </c>
      <c r="F88" s="348"/>
      <c r="G88" s="352"/>
      <c r="H88" s="277" t="s">
        <v>707</v>
      </c>
      <c r="I88" s="348"/>
      <c r="J88" s="352"/>
      <c r="K88" s="307"/>
      <c r="L88" s="7"/>
      <c r="M88" s="7"/>
      <c r="N88" s="7"/>
      <c r="O88" s="7"/>
      <c r="P88" s="7"/>
      <c r="Q88" s="7"/>
    </row>
    <row r="89" spans="2:17" ht="15.75" customHeight="1">
      <c r="B89" s="277"/>
      <c r="C89" s="348"/>
      <c r="D89" s="277"/>
      <c r="E89" s="277"/>
      <c r="F89" s="277"/>
      <c r="G89" s="348"/>
      <c r="H89" s="277"/>
      <c r="I89" s="348"/>
      <c r="J89" s="277"/>
      <c r="K89" s="307"/>
      <c r="L89" s="7"/>
      <c r="M89" s="7"/>
      <c r="N89" s="7"/>
      <c r="O89" s="7"/>
      <c r="P89" s="7"/>
      <c r="Q89" s="7"/>
    </row>
    <row r="90" spans="2:17" s="47" customFormat="1" ht="15.75" customHeight="1">
      <c r="B90" s="235"/>
      <c r="C90" s="235"/>
      <c r="D90" s="235"/>
      <c r="E90" s="361"/>
      <c r="F90" s="235"/>
      <c r="G90" s="235"/>
      <c r="H90" s="361"/>
      <c r="I90" s="235"/>
      <c r="J90" s="235"/>
      <c r="K90" s="235"/>
    </row>
    <row r="91" spans="2:17" s="47" customFormat="1" ht="15.75" customHeight="1">
      <c r="B91" s="277" t="s">
        <v>803</v>
      </c>
      <c r="C91" s="348"/>
      <c r="D91" s="278"/>
      <c r="E91" s="277" t="s">
        <v>804</v>
      </c>
      <c r="F91" s="348"/>
      <c r="G91" s="278"/>
      <c r="H91" s="277" t="s">
        <v>805</v>
      </c>
      <c r="I91" s="348"/>
      <c r="J91" s="278"/>
      <c r="K91" s="235"/>
    </row>
    <row r="92" spans="2:17" s="47" customFormat="1" ht="15.75" customHeight="1">
      <c r="B92" s="294"/>
      <c r="C92" s="314"/>
      <c r="D92" s="307"/>
      <c r="E92" s="294"/>
      <c r="F92" s="314"/>
      <c r="G92" s="307"/>
      <c r="H92" s="294"/>
      <c r="I92" s="314"/>
      <c r="J92" s="307"/>
      <c r="K92" s="235"/>
    </row>
    <row r="93" spans="2:17" s="47" customFormat="1" ht="15.75" customHeight="1">
      <c r="B93" s="277" t="s">
        <v>186</v>
      </c>
      <c r="C93" s="348"/>
      <c r="D93" s="278"/>
      <c r="E93" s="277" t="s">
        <v>186</v>
      </c>
      <c r="F93" s="348"/>
      <c r="G93" s="278"/>
      <c r="H93" s="277" t="s">
        <v>186</v>
      </c>
      <c r="I93" s="348"/>
      <c r="J93" s="278"/>
      <c r="K93" s="235"/>
    </row>
    <row r="94" spans="2:17" s="47" customFormat="1" ht="15.75" customHeight="1">
      <c r="B94" s="294"/>
      <c r="C94" s="314"/>
      <c r="D94" s="307"/>
      <c r="E94" s="294"/>
      <c r="F94" s="314"/>
      <c r="G94" s="307"/>
      <c r="H94" s="294"/>
      <c r="I94" s="314"/>
      <c r="J94" s="307"/>
      <c r="K94" s="235"/>
    </row>
    <row r="95" spans="2:17" s="47" customFormat="1" ht="15.75" customHeight="1">
      <c r="B95" s="277" t="s">
        <v>707</v>
      </c>
      <c r="C95" s="348"/>
      <c r="D95" s="352"/>
      <c r="E95" s="277" t="s">
        <v>707</v>
      </c>
      <c r="F95" s="348"/>
      <c r="G95" s="352"/>
      <c r="H95" s="277" t="s">
        <v>707</v>
      </c>
      <c r="I95" s="348"/>
      <c r="J95" s="352"/>
      <c r="K95" s="235"/>
    </row>
    <row r="96" spans="2:17" s="47" customFormat="1" ht="9.6" customHeight="1">
      <c r="B96" s="277"/>
      <c r="C96" s="348"/>
      <c r="D96" s="359"/>
      <c r="E96" s="277"/>
      <c r="F96" s="348"/>
      <c r="G96" s="359"/>
      <c r="H96" s="348"/>
      <c r="I96" s="348"/>
      <c r="J96" s="359"/>
      <c r="K96" s="235"/>
    </row>
    <row r="97" spans="2:12" s="47" customFormat="1" ht="15.75" customHeight="1">
      <c r="B97" s="265"/>
      <c r="C97" s="265"/>
      <c r="D97" s="265"/>
      <c r="E97" s="265"/>
      <c r="F97" s="265"/>
      <c r="G97" s="265"/>
      <c r="H97" s="265"/>
      <c r="I97" s="265"/>
      <c r="J97" s="265"/>
      <c r="K97" s="265"/>
    </row>
    <row r="98" spans="2:12" s="47" customFormat="1" ht="15.6" customHeight="1">
      <c r="B98" s="265"/>
      <c r="C98" s="265"/>
      <c r="D98" s="265"/>
      <c r="E98" s="265"/>
      <c r="F98" s="265"/>
      <c r="G98" s="265"/>
      <c r="H98" s="265"/>
      <c r="I98" s="265"/>
      <c r="J98" s="265"/>
      <c r="K98" s="265"/>
    </row>
    <row r="99" spans="2:12" s="47" customFormat="1" ht="15.75" customHeight="1">
      <c r="B99" s="547"/>
      <c r="C99" s="547"/>
      <c r="D99" s="547"/>
      <c r="E99" s="547"/>
      <c r="F99" s="547"/>
      <c r="G99" s="547"/>
      <c r="H99" s="547"/>
      <c r="I99" s="547"/>
      <c r="J99" s="612" t="str">
        <f>Pokyny!E46</f>
        <v xml:space="preserve"> Verze 2: leden 2021.</v>
      </c>
      <c r="K99" s="612"/>
    </row>
    <row r="100" spans="2:12" s="47" customFormat="1" ht="15.6" customHeight="1">
      <c r="B100" s="265"/>
      <c r="C100" s="265"/>
      <c r="D100" s="265"/>
      <c r="E100" s="265"/>
      <c r="F100" s="265"/>
      <c r="G100" s="265"/>
      <c r="H100" s="265"/>
      <c r="I100" s="265"/>
      <c r="J100" s="265"/>
      <c r="K100" s="265"/>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22" t="s">
        <v>785</v>
      </c>
      <c r="K104" s="622"/>
      <c r="L104" s="123"/>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S2hhxNf1eUsCKLUW82XmTKB2nfwdZrbJAHNVY1BDBAD0LjoIFLvZX/ZWtQf9xA3uT6DtuBh7sBF2YeyNEtm8YQ==" saltValue="zLlkwlklfoxtmklTVSm+hA==" spinCount="100000" sheet="1" selectLockedCells="1"/>
  <mergeCells count="13">
    <mergeCell ref="J104:K104"/>
    <mergeCell ref="B83:D83"/>
    <mergeCell ref="B49:D50"/>
    <mergeCell ref="B78:D78"/>
    <mergeCell ref="G78:H78"/>
    <mergeCell ref="J99:K99"/>
    <mergeCell ref="B3:G3"/>
    <mergeCell ref="D26:H26"/>
    <mergeCell ref="B28:D29"/>
    <mergeCell ref="B46:D47"/>
    <mergeCell ref="B6:K6"/>
    <mergeCell ref="D15:G15"/>
    <mergeCell ref="D17:G17"/>
  </mergeCells>
  <conditionalFormatting sqref="D21">
    <cfRule type="expression" dxfId="75" priority="9">
      <formula>$D$19&lt;&gt;"VO - výzkumná organizace"</formula>
    </cfRule>
  </conditionalFormatting>
  <conditionalFormatting sqref="E21">
    <cfRule type="containsText" dxfId="74" priority="8" operator="containsText" text="Nevyplněno">
      <formula>NOT(ISERROR(SEARCH("Nevyplněno",E21)))</formula>
    </cfRule>
  </conditionalFormatting>
  <conditionalFormatting sqref="J78">
    <cfRule type="containsText" dxfId="73" priority="2"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2" priority="1">
      <formula>$D$19="VO - výzkumná organizace"</formula>
    </cfRule>
  </conditionalFormatting>
  <dataValidations count="9">
    <dataValidation type="textLength" operator="lessThanOrEqual" allowBlank="1" showInputMessage="1" showErrorMessage="1" sqref="G78:H78" xr:uid="{69C100D3-F3BC-45B1-89F7-EED21E5EB63B}">
      <formula1>1000</formula1>
    </dataValidation>
    <dataValidation type="textLength" operator="equal" allowBlank="1" showInputMessage="1" showErrorMessage="1" prompt="Zadejte osmimístné IČ." sqref="J93 G93 G86 J86 D93 D86" xr:uid="{B92CC789-5DCA-40FC-8DD8-1E1D4FD93453}">
      <formula1>8</formula1>
    </dataValidation>
    <dataValidation allowBlank="1" showInputMessage="1" showErrorMessage="1" prompt="Pokud nemáte žádný komentář, pole nevyplňujte." sqref="G61:G63 J61:J63 D61:D63 G74 J74 D74" xr:uid="{21E69350-6C7C-46C7-ADE5-939EE8E98A8D}"/>
    <dataValidation allowBlank="1" showInputMessage="1" showErrorMessage="1" prompt="Vložte DIČ / VAT-ID Vaší organizace." sqref="D13" xr:uid="{DDB71BF5-D4AF-449A-98B0-4681B63CF736}"/>
    <dataValidation allowBlank="1" showInputMessage="1" showErrorMessage="1" prompt="Vložte obchodní jméno Vaší organizace." sqref="D15" xr:uid="{405EC5EA-DA26-4EB5-A1ED-28CC444DB74D}"/>
    <dataValidation type="textLength" allowBlank="1" showInputMessage="1" showErrorMessage="1" errorTitle="Neplatný formát IČ" error="Identifikační číslo musí být osmičíselné. Před pokračováním prosím opravte." prompt="Vložte IČ organizace o délce 8 čísel." sqref="D11" xr:uid="{10AA9357-863C-4AA6-BFFB-EA44FB7D3827}">
      <formula1>4</formula1>
      <formula2>8</formula2>
    </dataValidation>
    <dataValidation allowBlank="1" showInputMessage="1" showErrorMessage="1" prompt="Vložte rodné číslo fyzické osoby (ve formátu xxxxxx/xxxx) nebo osmimístné IČ právnické osoby." sqref="J70 G57 J57 D70 G70 D57" xr:uid="{00F314F5-08EB-42F1-9D3C-EB57B4F93B7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xr:uid="{6BA724E1-8CAF-4DDA-84D8-EE70A4FEBF09}">
      <formula1>0</formula1>
      <formula2>1</formula2>
    </dataValidation>
    <dataValidation type="list" allowBlank="1" showErrorMessage="1" errorTitle="Neplatná hodnota" error="Vyberte prosím některou z možností rozevíracího seznamu." sqref="D17:G17" xr:uid="{948C777C-8101-49DE-AD0C-84FCFA7FAB9C}">
      <formula1>pravni_forma</formula1>
    </dataValidation>
  </dataValidations>
  <hyperlinks>
    <hyperlink ref="E19" r:id="rId1" display="Nařízení  Evropské komise" xr:uid="{EC23DDBA-F5E2-4824-A1B4-AAF7640E0825}"/>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6"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2522E7D1-CDF5-4B61-B6E9-1B4013469ABC}">
          <x14:formula1>
            <xm:f>číselníky!$K$2:$K$6</xm:f>
          </x14:formula1>
          <xm:sqref>D19</xm:sqref>
        </x14:dataValidation>
        <x14:dataValidation type="list" allowBlank="1" xr:uid="{486B5839-297A-4BAA-A869-169BD8B8A2B3}">
          <x14:formula1>
            <xm:f>číselníky!$K$3:$K$6</xm:f>
          </x14:formula1>
          <xm:sqref>E19</xm:sqref>
        </x14:dataValidation>
        <x14:dataValidation type="list" allowBlank="1" showInputMessage="1" xr:uid="{5606C438-E3C4-4248-8D49-D3BB10304F7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A64-137F-4B2D-BA62-F71368236F0C}">
  <sheetPr>
    <tabColor rgb="FFF8F8F8"/>
    <outlinePr summaryBelow="0" summaryRight="0"/>
  </sheetPr>
  <dimension ref="A1:Q949"/>
  <sheetViews>
    <sheetView showGridLines="0" showRowColHeaders="0" zoomScaleNormal="100" workbookViewId="0"/>
  </sheetViews>
  <sheetFormatPr defaultColWidth="14.42578125" defaultRowHeight="15" customHeight="1"/>
  <cols>
    <col min="1" max="1" width="5.5703125" style="84" customWidth="1"/>
    <col min="2" max="2" width="50.85546875" style="84" customWidth="1"/>
    <col min="3" max="3" width="2.85546875" style="84" customWidth="1"/>
    <col min="4" max="4" width="40.85546875" style="84" customWidth="1"/>
    <col min="5" max="5" width="24.425781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51" t="s">
        <v>1061</v>
      </c>
      <c r="C3" s="551"/>
      <c r="D3" s="551"/>
      <c r="E3" s="551"/>
      <c r="F3" s="551"/>
      <c r="G3" s="551"/>
    </row>
    <row r="4" spans="1:12" ht="15" customHeight="1">
      <c r="B4" s="384"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572" t="str">
        <f>IF('Identifikační údaje projektu'!D23=1,"",IF('Identifikační údaje projektu'!D23=2,"","Další účastník č. 2"))</f>
        <v>Další účastník č. 2</v>
      </c>
      <c r="C6" s="573"/>
      <c r="D6" s="573"/>
      <c r="E6" s="573"/>
      <c r="F6" s="573"/>
      <c r="G6" s="573"/>
      <c r="H6" s="573"/>
      <c r="I6" s="573"/>
      <c r="J6" s="573"/>
      <c r="K6" s="574"/>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184</v>
      </c>
      <c r="C9" s="277"/>
      <c r="D9" s="360" t="s">
        <v>1062</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186</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193</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198</v>
      </c>
      <c r="C15" s="277"/>
      <c r="D15" s="575"/>
      <c r="E15" s="620"/>
      <c r="F15" s="620"/>
      <c r="G15" s="621"/>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207</v>
      </c>
      <c r="C17" s="277"/>
      <c r="D17" s="575" t="s">
        <v>26</v>
      </c>
      <c r="E17" s="620"/>
      <c r="F17" s="620"/>
      <c r="G17" s="621"/>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224</v>
      </c>
      <c r="C19" s="277"/>
      <c r="D19" s="280" t="s">
        <v>26</v>
      </c>
      <c r="E19" s="403" t="s">
        <v>1043</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234</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252</v>
      </c>
      <c r="C23" s="277"/>
      <c r="D23" s="335" t="s">
        <v>253</v>
      </c>
      <c r="E23" s="161"/>
      <c r="F23" s="161"/>
      <c r="G23" s="271"/>
      <c r="H23" s="161"/>
      <c r="I23" s="161"/>
      <c r="J23" s="271"/>
      <c r="K23" s="161"/>
      <c r="L23" s="22"/>
    </row>
    <row r="24" spans="2:12" ht="9" customHeight="1">
      <c r="B24" s="277"/>
      <c r="C24" s="277"/>
      <c r="D24" s="335"/>
      <c r="E24" s="161"/>
      <c r="F24" s="161"/>
      <c r="G24" s="400"/>
      <c r="H24" s="161"/>
      <c r="I24" s="161"/>
      <c r="J24" s="400"/>
      <c r="K24" s="161"/>
      <c r="L24" s="22"/>
    </row>
    <row r="25" spans="2:12" s="82" customFormat="1" ht="15.6" customHeight="1">
      <c r="B25" s="408"/>
      <c r="C25" s="409"/>
      <c r="D25" s="409"/>
      <c r="E25" s="409"/>
      <c r="F25" s="410"/>
      <c r="G25" s="411"/>
      <c r="H25" s="411"/>
      <c r="I25" s="411"/>
      <c r="J25" s="411"/>
      <c r="K25" s="411"/>
    </row>
    <row r="26" spans="2:12" ht="15.75" customHeight="1">
      <c r="B26" s="302" t="s">
        <v>751</v>
      </c>
      <c r="C26" s="339"/>
      <c r="D26" s="614"/>
      <c r="E26" s="615"/>
      <c r="F26" s="615"/>
      <c r="G26" s="615"/>
      <c r="H26" s="616"/>
      <c r="I26" s="209"/>
      <c r="J26" s="269"/>
      <c r="K26" s="209"/>
    </row>
    <row r="27" spans="2:12" ht="5.25" customHeight="1">
      <c r="B27" s="277"/>
      <c r="C27" s="277"/>
      <c r="D27" s="277"/>
      <c r="E27" s="277"/>
      <c r="F27" s="277"/>
      <c r="G27" s="277"/>
      <c r="H27" s="277"/>
      <c r="I27" s="277"/>
      <c r="J27" s="277"/>
      <c r="K27" s="277"/>
    </row>
    <row r="28" spans="2:12" s="47" customFormat="1" ht="10.9" customHeight="1">
      <c r="B28" s="613" t="s">
        <v>1213</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752</v>
      </c>
      <c r="C30" s="277"/>
      <c r="D30" s="278"/>
      <c r="E30" s="282" t="s">
        <v>753</v>
      </c>
      <c r="F30" s="277"/>
      <c r="G30" s="278"/>
      <c r="H30" s="282" t="s">
        <v>754</v>
      </c>
      <c r="I30" s="277"/>
      <c r="J30" s="278"/>
      <c r="K30" s="161"/>
    </row>
    <row r="31" spans="2:12" ht="15.75" customHeight="1">
      <c r="B31" s="277"/>
      <c r="C31" s="277"/>
      <c r="D31" s="271"/>
      <c r="E31" s="277"/>
      <c r="F31" s="277"/>
      <c r="G31" s="271"/>
      <c r="H31" s="277"/>
      <c r="I31" s="277"/>
      <c r="J31" s="271"/>
      <c r="K31" s="161"/>
    </row>
    <row r="32" spans="2:12" ht="15.75" customHeight="1">
      <c r="B32" s="277" t="s">
        <v>393</v>
      </c>
      <c r="C32" s="277"/>
      <c r="D32" s="278"/>
      <c r="E32" s="277" t="s">
        <v>393</v>
      </c>
      <c r="F32" s="277"/>
      <c r="G32" s="278"/>
      <c r="H32" s="277" t="s">
        <v>393</v>
      </c>
      <c r="I32" s="277"/>
      <c r="J32" s="278"/>
      <c r="K32" s="161"/>
    </row>
    <row r="33" spans="2:11" ht="15.75" customHeight="1">
      <c r="B33" s="277"/>
      <c r="C33" s="277"/>
      <c r="D33" s="271"/>
      <c r="E33" s="277"/>
      <c r="F33" s="277"/>
      <c r="G33" s="271"/>
      <c r="H33" s="277"/>
      <c r="I33" s="277"/>
      <c r="J33" s="271"/>
      <c r="K33" s="161"/>
    </row>
    <row r="34" spans="2:11" ht="15.75" customHeight="1">
      <c r="B34" s="277" t="s">
        <v>402</v>
      </c>
      <c r="C34" s="277"/>
      <c r="D34" s="278"/>
      <c r="E34" s="277" t="s">
        <v>402</v>
      </c>
      <c r="F34" s="277"/>
      <c r="G34" s="278"/>
      <c r="H34" s="277" t="s">
        <v>402</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755</v>
      </c>
      <c r="C37" s="277"/>
      <c r="D37" s="278"/>
      <c r="E37" s="282" t="s">
        <v>756</v>
      </c>
      <c r="F37" s="277"/>
      <c r="G37" s="278"/>
      <c r="H37" s="282" t="s">
        <v>757</v>
      </c>
      <c r="I37" s="277"/>
      <c r="J37" s="278"/>
      <c r="K37" s="161"/>
    </row>
    <row r="38" spans="2:11" ht="15.75" customHeight="1">
      <c r="B38" s="277"/>
      <c r="C38" s="277"/>
      <c r="D38" s="271"/>
      <c r="E38" s="277"/>
      <c r="F38" s="277"/>
      <c r="G38" s="271"/>
      <c r="H38" s="277"/>
      <c r="I38" s="277"/>
      <c r="J38" s="271"/>
      <c r="K38" s="161"/>
    </row>
    <row r="39" spans="2:11" ht="15.75" customHeight="1">
      <c r="B39" s="277" t="s">
        <v>393</v>
      </c>
      <c r="C39" s="277"/>
      <c r="D39" s="278"/>
      <c r="E39" s="277" t="s">
        <v>393</v>
      </c>
      <c r="F39" s="277"/>
      <c r="G39" s="278"/>
      <c r="H39" s="277" t="s">
        <v>393</v>
      </c>
      <c r="I39" s="277"/>
      <c r="J39" s="278"/>
      <c r="K39" s="161"/>
    </row>
    <row r="40" spans="2:11" ht="15.75" customHeight="1">
      <c r="B40" s="277"/>
      <c r="C40" s="277"/>
      <c r="D40" s="271"/>
      <c r="E40" s="277"/>
      <c r="F40" s="277"/>
      <c r="G40" s="271"/>
      <c r="H40" s="277"/>
      <c r="I40" s="277"/>
      <c r="J40" s="271"/>
      <c r="K40" s="161"/>
    </row>
    <row r="41" spans="2:11" ht="15.75" customHeight="1">
      <c r="B41" s="277" t="s">
        <v>402</v>
      </c>
      <c r="C41" s="277"/>
      <c r="D41" s="278"/>
      <c r="E41" s="277" t="s">
        <v>402</v>
      </c>
      <c r="F41" s="277"/>
      <c r="G41" s="278"/>
      <c r="H41" s="277" t="s">
        <v>402</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668</v>
      </c>
      <c r="C44" s="341"/>
      <c r="D44" s="421" t="str">
        <f>IF($D$19="VO - výzkumná organizace","U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8" t="s">
        <v>1171</v>
      </c>
      <c r="C46" s="608"/>
      <c r="D46" s="608"/>
      <c r="E46" s="307"/>
      <c r="F46" s="307"/>
      <c r="G46" s="307"/>
      <c r="H46" s="307"/>
      <c r="I46" s="307"/>
      <c r="J46" s="307"/>
      <c r="K46" s="307"/>
    </row>
    <row r="47" spans="2:11" ht="37.15" customHeight="1">
      <c r="B47" s="608"/>
      <c r="C47" s="608"/>
      <c r="D47" s="608"/>
      <c r="E47" s="307"/>
      <c r="F47" s="307"/>
      <c r="G47" s="307"/>
      <c r="H47" s="307"/>
      <c r="I47" s="307"/>
      <c r="J47" s="307"/>
      <c r="K47" s="307"/>
    </row>
    <row r="48" spans="2:11" ht="19.149999999999999" customHeight="1">
      <c r="B48" s="343" t="s">
        <v>690</v>
      </c>
      <c r="C48" s="344"/>
      <c r="D48" s="307"/>
      <c r="E48" s="307"/>
      <c r="F48" s="307"/>
      <c r="G48" s="307"/>
      <c r="H48" s="307"/>
      <c r="I48" s="307"/>
      <c r="J48" s="307"/>
      <c r="K48" s="307"/>
    </row>
    <row r="49" spans="2:11" ht="15.75" customHeight="1">
      <c r="B49" s="608" t="s">
        <v>1168</v>
      </c>
      <c r="C49" s="608"/>
      <c r="D49" s="608"/>
      <c r="E49" s="345"/>
      <c r="F49" s="345"/>
      <c r="G49" s="346"/>
      <c r="H49" s="345"/>
      <c r="I49" s="345"/>
      <c r="J49" s="346"/>
      <c r="K49" s="345"/>
    </row>
    <row r="50" spans="2:11" ht="38.450000000000003" customHeight="1">
      <c r="B50" s="608"/>
      <c r="C50" s="608"/>
      <c r="D50" s="608"/>
      <c r="E50" s="345"/>
      <c r="F50" s="345"/>
      <c r="G50" s="346"/>
      <c r="H50" s="345"/>
      <c r="I50" s="345"/>
      <c r="J50" s="346"/>
      <c r="K50" s="345"/>
    </row>
    <row r="51" spans="2:11" ht="15.75" customHeight="1">
      <c r="B51" s="282" t="s">
        <v>758</v>
      </c>
      <c r="C51" s="347"/>
      <c r="D51" s="278"/>
      <c r="E51" s="282" t="s">
        <v>759</v>
      </c>
      <c r="F51" s="348"/>
      <c r="G51" s="278"/>
      <c r="H51" s="282" t="s">
        <v>760</v>
      </c>
      <c r="I51" s="348"/>
      <c r="J51" s="278"/>
      <c r="K51" s="307"/>
    </row>
    <row r="52" spans="2:11" ht="15.75" customHeight="1">
      <c r="B52" s="349"/>
      <c r="C52" s="314"/>
      <c r="D52" s="307"/>
      <c r="E52" s="349"/>
      <c r="F52" s="314"/>
      <c r="G52" s="307"/>
      <c r="H52" s="349"/>
      <c r="I52" s="314"/>
      <c r="J52" s="307"/>
      <c r="K52" s="307"/>
    </row>
    <row r="53" spans="2:11" ht="15.75" customHeight="1">
      <c r="B53" s="282" t="s">
        <v>393</v>
      </c>
      <c r="C53" s="348"/>
      <c r="D53" s="278"/>
      <c r="E53" s="282" t="s">
        <v>393</v>
      </c>
      <c r="F53" s="348"/>
      <c r="G53" s="278"/>
      <c r="H53" s="282" t="s">
        <v>393</v>
      </c>
      <c r="I53" s="348"/>
      <c r="J53" s="278"/>
      <c r="K53" s="307"/>
    </row>
    <row r="54" spans="2:11" ht="15.75" customHeight="1">
      <c r="B54" s="349"/>
      <c r="C54" s="314"/>
      <c r="D54" s="307"/>
      <c r="E54" s="349"/>
      <c r="F54" s="314"/>
      <c r="G54" s="307"/>
      <c r="H54" s="349"/>
      <c r="I54" s="314"/>
      <c r="J54" s="307"/>
      <c r="K54" s="307"/>
    </row>
    <row r="55" spans="2:11" ht="15.75" customHeight="1">
      <c r="B55" s="282" t="s">
        <v>198</v>
      </c>
      <c r="C55" s="348"/>
      <c r="D55" s="278"/>
      <c r="E55" s="282" t="s">
        <v>198</v>
      </c>
      <c r="F55" s="348"/>
      <c r="G55" s="278"/>
      <c r="H55" s="282" t="s">
        <v>198</v>
      </c>
      <c r="I55" s="348"/>
      <c r="J55" s="278"/>
      <c r="K55" s="307"/>
    </row>
    <row r="56" spans="2:11" ht="15.75" customHeight="1">
      <c r="B56" s="349"/>
      <c r="C56" s="314"/>
      <c r="D56" s="307"/>
      <c r="E56" s="349"/>
      <c r="F56" s="314"/>
      <c r="G56" s="307"/>
      <c r="H56" s="349"/>
      <c r="I56" s="314"/>
      <c r="J56" s="307"/>
      <c r="K56" s="307"/>
    </row>
    <row r="57" spans="2:11" ht="15.75" customHeight="1">
      <c r="B57" s="277" t="s">
        <v>1053</v>
      </c>
      <c r="C57" s="348"/>
      <c r="D57" s="278"/>
      <c r="E57" s="277" t="s">
        <v>1053</v>
      </c>
      <c r="F57" s="351"/>
      <c r="G57" s="278"/>
      <c r="H57" s="277" t="s">
        <v>1053</v>
      </c>
      <c r="I57" s="351"/>
      <c r="J57" s="278"/>
      <c r="K57" s="307"/>
    </row>
    <row r="58" spans="2:11" ht="15.75" customHeight="1">
      <c r="B58" s="349"/>
      <c r="C58" s="314"/>
      <c r="D58" s="307"/>
      <c r="E58" s="349"/>
      <c r="F58" s="314"/>
      <c r="G58" s="307"/>
      <c r="H58" s="349"/>
      <c r="I58" s="314"/>
      <c r="J58" s="307"/>
      <c r="K58" s="307"/>
    </row>
    <row r="59" spans="2:11" ht="15.75" customHeight="1">
      <c r="B59" s="282" t="s">
        <v>707</v>
      </c>
      <c r="C59" s="348"/>
      <c r="D59" s="352"/>
      <c r="E59" s="282" t="s">
        <v>707</v>
      </c>
      <c r="F59" s="348"/>
      <c r="G59" s="353"/>
      <c r="H59" s="282" t="s">
        <v>707</v>
      </c>
      <c r="I59" s="348"/>
      <c r="J59" s="353"/>
      <c r="K59" s="307"/>
    </row>
    <row r="60" spans="2:11" ht="15.75" customHeight="1">
      <c r="B60" s="349"/>
      <c r="C60" s="314"/>
      <c r="D60" s="307"/>
      <c r="E60" s="349"/>
      <c r="F60" s="314"/>
      <c r="G60" s="307"/>
      <c r="H60" s="349"/>
      <c r="I60" s="314"/>
      <c r="J60" s="307"/>
      <c r="K60" s="307"/>
    </row>
    <row r="61" spans="2:11" ht="15.75" customHeight="1">
      <c r="B61" s="282" t="s">
        <v>708</v>
      </c>
      <c r="C61" s="348"/>
      <c r="D61" s="278"/>
      <c r="E61" s="282" t="s">
        <v>708</v>
      </c>
      <c r="F61" s="348"/>
      <c r="G61" s="278"/>
      <c r="H61" s="282" t="s">
        <v>708</v>
      </c>
      <c r="I61" s="348"/>
      <c r="J61" s="278"/>
      <c r="K61" s="307"/>
    </row>
    <row r="62" spans="2:11" ht="15.75" customHeight="1">
      <c r="B62" s="282"/>
      <c r="C62" s="282"/>
      <c r="D62" s="282"/>
      <c r="E62" s="282"/>
      <c r="F62" s="282"/>
      <c r="G62" s="282"/>
      <c r="H62" s="282"/>
      <c r="I62" s="282"/>
      <c r="J62" s="282"/>
      <c r="K62" s="282"/>
    </row>
    <row r="63" spans="2:11" ht="15.75" customHeight="1">
      <c r="B63" s="282"/>
      <c r="C63" s="282"/>
      <c r="D63" s="282"/>
      <c r="E63" s="282"/>
      <c r="F63" s="282"/>
      <c r="G63" s="282"/>
      <c r="H63" s="282"/>
      <c r="I63" s="282"/>
      <c r="J63" s="282"/>
      <c r="K63" s="282"/>
    </row>
    <row r="64" spans="2:11" ht="15.75" customHeight="1">
      <c r="B64" s="277" t="s">
        <v>791</v>
      </c>
      <c r="C64" s="347"/>
      <c r="D64" s="278"/>
      <c r="E64" s="277" t="s">
        <v>792</v>
      </c>
      <c r="F64" s="348"/>
      <c r="G64" s="278"/>
      <c r="H64" s="277" t="s">
        <v>793</v>
      </c>
      <c r="I64" s="348"/>
      <c r="J64" s="278"/>
      <c r="K64" s="307"/>
    </row>
    <row r="65" spans="2:17" ht="15.75" customHeight="1">
      <c r="B65" s="349"/>
      <c r="C65" s="314"/>
      <c r="D65" s="307"/>
      <c r="E65" s="349"/>
      <c r="F65" s="314"/>
      <c r="G65" s="307"/>
      <c r="H65" s="349"/>
      <c r="I65" s="314"/>
      <c r="J65" s="307"/>
      <c r="K65" s="307"/>
    </row>
    <row r="66" spans="2:17" ht="15.75" customHeight="1">
      <c r="B66" s="282" t="s">
        <v>393</v>
      </c>
      <c r="C66" s="348"/>
      <c r="D66" s="278"/>
      <c r="E66" s="282" t="s">
        <v>393</v>
      </c>
      <c r="F66" s="348"/>
      <c r="G66" s="278"/>
      <c r="H66" s="282" t="s">
        <v>393</v>
      </c>
      <c r="I66" s="348"/>
      <c r="J66" s="278"/>
      <c r="K66" s="307"/>
    </row>
    <row r="67" spans="2:17" ht="15.75" customHeight="1">
      <c r="B67" s="349"/>
      <c r="C67" s="314"/>
      <c r="D67" s="307"/>
      <c r="E67" s="349"/>
      <c r="F67" s="314"/>
      <c r="G67" s="307"/>
      <c r="H67" s="349"/>
      <c r="I67" s="314"/>
      <c r="J67" s="307"/>
      <c r="K67" s="307"/>
    </row>
    <row r="68" spans="2:17" ht="15.75" customHeight="1">
      <c r="B68" s="282" t="s">
        <v>198</v>
      </c>
      <c r="C68" s="348"/>
      <c r="D68" s="278"/>
      <c r="E68" s="282" t="s">
        <v>198</v>
      </c>
      <c r="F68" s="348"/>
      <c r="G68" s="278"/>
      <c r="H68" s="282" t="s">
        <v>198</v>
      </c>
      <c r="I68" s="348"/>
      <c r="J68" s="278"/>
      <c r="K68" s="307"/>
    </row>
    <row r="69" spans="2:17" ht="15.75" customHeight="1">
      <c r="B69" s="349"/>
      <c r="C69" s="314"/>
      <c r="D69" s="307"/>
      <c r="E69" s="349"/>
      <c r="F69" s="314"/>
      <c r="G69" s="307"/>
      <c r="H69" s="349"/>
      <c r="I69" s="314"/>
      <c r="J69" s="307"/>
      <c r="K69" s="307"/>
    </row>
    <row r="70" spans="2:17" ht="15.75" customHeight="1">
      <c r="B70" s="277" t="s">
        <v>1053</v>
      </c>
      <c r="C70" s="348"/>
      <c r="D70" s="278"/>
      <c r="E70" s="277" t="s">
        <v>1053</v>
      </c>
      <c r="F70" s="351"/>
      <c r="G70" s="278"/>
      <c r="H70" s="277" t="s">
        <v>1053</v>
      </c>
      <c r="I70" s="351"/>
      <c r="J70" s="278"/>
      <c r="K70" s="307"/>
    </row>
    <row r="71" spans="2:17" ht="15.75" customHeight="1">
      <c r="B71" s="349"/>
      <c r="C71" s="314"/>
      <c r="D71" s="307"/>
      <c r="E71" s="349"/>
      <c r="F71" s="314"/>
      <c r="G71" s="307"/>
      <c r="H71" s="349"/>
      <c r="I71" s="314"/>
      <c r="J71" s="307"/>
      <c r="K71" s="307"/>
    </row>
    <row r="72" spans="2:17" ht="15.75" customHeight="1">
      <c r="B72" s="282" t="s">
        <v>707</v>
      </c>
      <c r="C72" s="348"/>
      <c r="D72" s="352"/>
      <c r="E72" s="282" t="s">
        <v>707</v>
      </c>
      <c r="F72" s="348"/>
      <c r="G72" s="353"/>
      <c r="H72" s="282" t="s">
        <v>707</v>
      </c>
      <c r="I72" s="348"/>
      <c r="J72" s="353"/>
      <c r="K72" s="307"/>
    </row>
    <row r="73" spans="2:17" ht="15.75" customHeight="1">
      <c r="B73" s="349"/>
      <c r="C73" s="314"/>
      <c r="D73" s="307"/>
      <c r="E73" s="349"/>
      <c r="F73" s="314"/>
      <c r="G73" s="307"/>
      <c r="H73" s="349"/>
      <c r="I73" s="314"/>
      <c r="J73" s="307"/>
      <c r="K73" s="307"/>
    </row>
    <row r="74" spans="2:17" ht="15.75" customHeight="1">
      <c r="B74" s="282" t="s">
        <v>708</v>
      </c>
      <c r="C74" s="348"/>
      <c r="D74" s="278"/>
      <c r="E74" s="282" t="s">
        <v>708</v>
      </c>
      <c r="F74" s="348"/>
      <c r="G74" s="278"/>
      <c r="H74" s="282" t="s">
        <v>708</v>
      </c>
      <c r="I74" s="348"/>
      <c r="J74" s="278"/>
      <c r="K74" s="307"/>
    </row>
    <row r="75" spans="2:17" ht="9.6" customHeight="1">
      <c r="B75" s="282"/>
      <c r="C75" s="348"/>
      <c r="D75" s="355"/>
      <c r="E75" s="282"/>
      <c r="F75" s="348"/>
      <c r="G75" s="355"/>
      <c r="H75" s="282"/>
      <c r="I75" s="348"/>
      <c r="J75" s="355"/>
      <c r="K75" s="307"/>
    </row>
    <row r="76" spans="2:17" s="82" customFormat="1" ht="9.6" customHeight="1">
      <c r="B76" s="358"/>
      <c r="C76" s="358"/>
      <c r="D76" s="358"/>
      <c r="E76" s="358"/>
      <c r="F76" s="358"/>
      <c r="G76" s="358"/>
      <c r="H76" s="358"/>
      <c r="I76" s="358"/>
      <c r="J76" s="358"/>
      <c r="K76" s="358"/>
      <c r="L76" s="134"/>
      <c r="M76" s="134"/>
      <c r="N76" s="134"/>
      <c r="O76" s="134"/>
      <c r="P76" s="134"/>
      <c r="Q76" s="134"/>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709</v>
      </c>
      <c r="C78" s="344"/>
      <c r="D78" s="307"/>
      <c r="E78" s="307"/>
      <c r="F78" s="307"/>
      <c r="G78" s="307"/>
      <c r="H78" s="307"/>
      <c r="I78" s="307"/>
      <c r="J78" s="307"/>
      <c r="K78" s="307"/>
      <c r="L78" s="7"/>
      <c r="M78" s="7"/>
      <c r="N78" s="7"/>
      <c r="O78" s="7"/>
      <c r="P78" s="7"/>
      <c r="Q78" s="7"/>
    </row>
    <row r="79" spans="2:17" ht="292.14999999999998" customHeight="1">
      <c r="B79" s="608" t="s">
        <v>1172</v>
      </c>
      <c r="C79" s="608"/>
      <c r="D79" s="608"/>
      <c r="E79" s="307"/>
      <c r="F79" s="307"/>
      <c r="G79" s="610"/>
      <c r="H79" s="611"/>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ht="9.6" customHeight="1">
      <c r="B82" s="314"/>
      <c r="C82" s="314"/>
      <c r="D82" s="307"/>
      <c r="E82" s="307"/>
      <c r="F82" s="307"/>
      <c r="G82" s="307"/>
      <c r="H82" s="307"/>
      <c r="I82" s="307"/>
      <c r="J82" s="307"/>
      <c r="K82" s="307"/>
      <c r="L82" s="7"/>
      <c r="M82" s="7"/>
      <c r="N82" s="7"/>
      <c r="O82" s="7"/>
      <c r="P82" s="7"/>
      <c r="Q82" s="7"/>
    </row>
    <row r="83" spans="2:17" ht="19.149999999999999" customHeight="1">
      <c r="B83" s="343" t="s">
        <v>710</v>
      </c>
      <c r="C83" s="344"/>
      <c r="D83" s="307"/>
      <c r="E83" s="307"/>
      <c r="F83" s="307"/>
      <c r="G83" s="307"/>
      <c r="H83" s="307"/>
      <c r="I83" s="307"/>
      <c r="J83" s="307"/>
      <c r="K83" s="307"/>
      <c r="L83" s="7"/>
      <c r="M83" s="7"/>
      <c r="N83" s="7"/>
      <c r="O83" s="7"/>
      <c r="P83" s="7"/>
      <c r="Q83" s="7"/>
    </row>
    <row r="84" spans="2:17" ht="34.15" customHeight="1">
      <c r="B84" s="609" t="s">
        <v>761</v>
      </c>
      <c r="C84" s="609"/>
      <c r="D84" s="609"/>
      <c r="E84" s="345"/>
      <c r="F84" s="345"/>
      <c r="G84" s="346"/>
      <c r="H84" s="345"/>
      <c r="I84" s="345"/>
      <c r="J84" s="346"/>
      <c r="K84" s="345"/>
      <c r="L84" s="7"/>
      <c r="M84" s="7"/>
      <c r="N84" s="7"/>
      <c r="O84" s="7"/>
      <c r="P84" s="7"/>
      <c r="Q84" s="7"/>
    </row>
    <row r="85" spans="2:17" ht="15.75" customHeight="1">
      <c r="B85" s="277" t="s">
        <v>806</v>
      </c>
      <c r="C85" s="348"/>
      <c r="D85" s="278"/>
      <c r="E85" s="277" t="s">
        <v>807</v>
      </c>
      <c r="F85" s="348"/>
      <c r="G85" s="278"/>
      <c r="H85" s="277" t="s">
        <v>808</v>
      </c>
      <c r="I85" s="348"/>
      <c r="J85" s="278"/>
      <c r="K85" s="307"/>
      <c r="L85" s="7"/>
      <c r="M85" s="7"/>
      <c r="N85" s="7"/>
      <c r="O85" s="7"/>
      <c r="P85" s="7"/>
      <c r="Q85" s="7"/>
    </row>
    <row r="86" spans="2:17" ht="15.75" customHeight="1">
      <c r="B86" s="294"/>
      <c r="C86" s="314"/>
      <c r="D86" s="307"/>
      <c r="E86" s="294"/>
      <c r="F86" s="314"/>
      <c r="G86" s="307"/>
      <c r="H86" s="294"/>
      <c r="I86" s="314"/>
      <c r="J86" s="307"/>
      <c r="K86" s="307"/>
      <c r="L86" s="7"/>
      <c r="M86" s="7"/>
      <c r="N86" s="7"/>
      <c r="O86" s="7"/>
      <c r="P86" s="7"/>
      <c r="Q86" s="7"/>
    </row>
    <row r="87" spans="2:17" ht="15.75" customHeight="1">
      <c r="B87" s="277" t="s">
        <v>186</v>
      </c>
      <c r="C87" s="348"/>
      <c r="D87" s="278"/>
      <c r="E87" s="277" t="s">
        <v>186</v>
      </c>
      <c r="F87" s="348"/>
      <c r="G87" s="278"/>
      <c r="H87" s="277" t="s">
        <v>186</v>
      </c>
      <c r="I87" s="348"/>
      <c r="J87" s="278"/>
      <c r="K87" s="307"/>
      <c r="L87" s="7"/>
      <c r="M87" s="7"/>
      <c r="N87" s="7"/>
      <c r="O87" s="7"/>
      <c r="P87" s="7"/>
      <c r="Q87" s="7"/>
    </row>
    <row r="88" spans="2:17" ht="15.75" customHeight="1">
      <c r="B88" s="294"/>
      <c r="C88" s="314"/>
      <c r="D88" s="307"/>
      <c r="E88" s="294"/>
      <c r="F88" s="314"/>
      <c r="G88" s="307"/>
      <c r="H88" s="294"/>
      <c r="I88" s="314"/>
      <c r="J88" s="307"/>
      <c r="K88" s="307"/>
      <c r="L88" s="7"/>
      <c r="M88" s="7"/>
      <c r="N88" s="7"/>
      <c r="O88" s="7"/>
      <c r="P88" s="7"/>
      <c r="Q88" s="7"/>
    </row>
    <row r="89" spans="2:17" ht="15.75" customHeight="1">
      <c r="B89" s="277" t="s">
        <v>707</v>
      </c>
      <c r="C89" s="348"/>
      <c r="D89" s="352"/>
      <c r="E89" s="277" t="s">
        <v>707</v>
      </c>
      <c r="F89" s="348"/>
      <c r="G89" s="352"/>
      <c r="H89" s="277" t="s">
        <v>707</v>
      </c>
      <c r="I89" s="348"/>
      <c r="J89" s="352"/>
      <c r="K89" s="307"/>
      <c r="L89" s="7"/>
      <c r="M89" s="7"/>
      <c r="N89" s="7"/>
      <c r="O89" s="7"/>
      <c r="P89" s="7"/>
      <c r="Q89" s="7"/>
    </row>
    <row r="90" spans="2:17" s="47" customFormat="1" ht="15.75" customHeight="1">
      <c r="B90" s="235"/>
      <c r="C90" s="235"/>
      <c r="D90" s="235"/>
      <c r="E90" s="235"/>
      <c r="F90" s="235"/>
      <c r="G90" s="235"/>
      <c r="H90" s="235"/>
      <c r="I90" s="235"/>
      <c r="J90" s="235"/>
      <c r="K90" s="235"/>
    </row>
    <row r="91" spans="2:17" s="47" customFormat="1" ht="15.75" customHeight="1">
      <c r="B91" s="235"/>
      <c r="C91" s="235"/>
      <c r="D91" s="235"/>
      <c r="E91" s="235"/>
      <c r="F91" s="235"/>
      <c r="G91" s="235"/>
      <c r="H91" s="235"/>
      <c r="I91" s="235"/>
      <c r="J91" s="235"/>
      <c r="K91" s="235"/>
    </row>
    <row r="92" spans="2:17" s="47" customFormat="1" ht="15.75" customHeight="1">
      <c r="B92" s="277" t="s">
        <v>809</v>
      </c>
      <c r="C92" s="348"/>
      <c r="D92" s="278"/>
      <c r="E92" s="277" t="s">
        <v>810</v>
      </c>
      <c r="F92" s="348"/>
      <c r="G92" s="278"/>
      <c r="H92" s="277" t="s">
        <v>811</v>
      </c>
      <c r="I92" s="348"/>
      <c r="J92" s="278"/>
      <c r="K92" s="235"/>
    </row>
    <row r="93" spans="2:17" s="47" customFormat="1" ht="15.75" customHeight="1">
      <c r="B93" s="294"/>
      <c r="C93" s="314"/>
      <c r="D93" s="307"/>
      <c r="E93" s="294"/>
      <c r="F93" s="314"/>
      <c r="G93" s="307"/>
      <c r="H93" s="294"/>
      <c r="I93" s="314"/>
      <c r="J93" s="307"/>
      <c r="K93" s="235"/>
    </row>
    <row r="94" spans="2:17" s="47" customFormat="1" ht="15.75" customHeight="1">
      <c r="B94" s="277" t="s">
        <v>186</v>
      </c>
      <c r="C94" s="348"/>
      <c r="D94" s="278"/>
      <c r="E94" s="277" t="s">
        <v>186</v>
      </c>
      <c r="F94" s="348"/>
      <c r="G94" s="278"/>
      <c r="H94" s="277" t="s">
        <v>186</v>
      </c>
      <c r="I94" s="348"/>
      <c r="J94" s="278"/>
      <c r="K94" s="235"/>
    </row>
    <row r="95" spans="2:17" s="47" customFormat="1" ht="15.75" customHeight="1">
      <c r="B95" s="294"/>
      <c r="C95" s="314"/>
      <c r="D95" s="307"/>
      <c r="E95" s="294"/>
      <c r="F95" s="314"/>
      <c r="G95" s="307"/>
      <c r="H95" s="294"/>
      <c r="I95" s="314"/>
      <c r="J95" s="307"/>
      <c r="K95" s="235"/>
    </row>
    <row r="96" spans="2:17" s="47" customFormat="1" ht="15.75" customHeight="1">
      <c r="B96" s="277" t="s">
        <v>707</v>
      </c>
      <c r="C96" s="348"/>
      <c r="D96" s="352"/>
      <c r="E96" s="277" t="s">
        <v>707</v>
      </c>
      <c r="F96" s="348"/>
      <c r="G96" s="352"/>
      <c r="H96" s="277" t="s">
        <v>707</v>
      </c>
      <c r="I96" s="348"/>
      <c r="J96" s="352"/>
      <c r="K96" s="235"/>
    </row>
    <row r="97" spans="2:11" s="47" customFormat="1" ht="9.6" customHeight="1">
      <c r="B97" s="277"/>
      <c r="C97" s="277"/>
      <c r="D97" s="277"/>
      <c r="E97" s="277"/>
      <c r="F97" s="277"/>
      <c r="G97" s="277"/>
      <c r="H97" s="277"/>
      <c r="I97" s="277"/>
      <c r="J97" s="277"/>
      <c r="K97" s="277"/>
    </row>
    <row r="98" spans="2:11" s="47" customFormat="1" ht="15.75" customHeight="1">
      <c r="B98" s="265"/>
      <c r="C98" s="265"/>
      <c r="D98" s="265"/>
      <c r="E98" s="265"/>
      <c r="F98" s="265"/>
      <c r="G98" s="265"/>
      <c r="H98" s="265"/>
      <c r="I98" s="265"/>
      <c r="J98" s="265"/>
      <c r="K98" s="265"/>
    </row>
    <row r="99" spans="2:11" s="47" customFormat="1" ht="15.6" customHeight="1">
      <c r="B99" s="265"/>
      <c r="C99" s="265"/>
      <c r="D99" s="265"/>
      <c r="E99" s="265"/>
      <c r="F99" s="265"/>
      <c r="G99" s="265"/>
      <c r="H99" s="265"/>
      <c r="I99" s="265"/>
      <c r="J99" s="265"/>
      <c r="K99" s="265"/>
    </row>
    <row r="100" spans="2:11" s="47" customFormat="1" ht="15.75" customHeight="1">
      <c r="B100" s="547"/>
      <c r="C100" s="547"/>
      <c r="D100" s="547"/>
      <c r="E100" s="547"/>
      <c r="F100" s="547"/>
      <c r="G100" s="547"/>
      <c r="H100" s="547"/>
      <c r="I100" s="547"/>
      <c r="J100" s="612" t="str">
        <f>Pokyny!E46</f>
        <v xml:space="preserve"> Verze 2: leden 2021.</v>
      </c>
      <c r="K100" s="612"/>
    </row>
    <row r="101" spans="2:11" s="47" customFormat="1" ht="15.6" customHeight="1">
      <c r="B101" s="265"/>
      <c r="C101" s="265"/>
      <c r="D101" s="265"/>
      <c r="E101" s="265"/>
      <c r="F101" s="265"/>
      <c r="G101" s="265"/>
      <c r="H101" s="265"/>
      <c r="I101" s="265"/>
      <c r="J101" s="265"/>
      <c r="K101" s="265"/>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07" t="s">
        <v>785</v>
      </c>
      <c r="K105" s="607"/>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XAFi6gSSWPrK3dODpuqzBQNjU9tKB2X+sg/LL04EI0IkK0WfYPDlSSwXgFDAxSjxAd9u5Z+10jRDgejC33vxiw==" saltValue="We/xvRRZrZ3gfO4be5kJJA==" spinCount="100000" sheet="1" selectLockedCells="1"/>
  <mergeCells count="13">
    <mergeCell ref="B3:G3"/>
    <mergeCell ref="D15:G15"/>
    <mergeCell ref="D17:G17"/>
    <mergeCell ref="B6:K6"/>
    <mergeCell ref="J105:K105"/>
    <mergeCell ref="B84:D84"/>
    <mergeCell ref="D26:H26"/>
    <mergeCell ref="B28:D29"/>
    <mergeCell ref="B46:D47"/>
    <mergeCell ref="B49:D50"/>
    <mergeCell ref="B79:D79"/>
    <mergeCell ref="G79:H79"/>
    <mergeCell ref="J100:K100"/>
  </mergeCells>
  <conditionalFormatting sqref="E21">
    <cfRule type="containsText" dxfId="69" priority="8" operator="containsText" text="Nevyplněno">
      <formula>NOT(ISERROR(SEARCH("Nevyplněno",E21)))</formula>
    </cfRule>
  </conditionalFormatting>
  <conditionalFormatting sqref="D21">
    <cfRule type="expression" dxfId="68" priority="7">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67" priority="1">
      <formula>$D$19="VO - výzkumná organizace"</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xr:uid="{EAEDD0FA-98BA-4375-9D77-396CBBEAA17E}">
      <formula1>4</formula1>
      <formula2>8</formula2>
    </dataValidation>
    <dataValidation allowBlank="1" showInputMessage="1" showErrorMessage="1" prompt="Vložte obchodní jméno Vaší organizace." sqref="D15" xr:uid="{DF4A9E58-6664-478D-8672-121039BE5AE2}"/>
    <dataValidation allowBlank="1" showInputMessage="1" showErrorMessage="1" prompt="Vložte DIČ / VAT-ID Vaší organizace." sqref="D13" xr:uid="{54308E75-B734-4A92-9B83-9901FD5F4FC6}"/>
    <dataValidation allowBlank="1" showInputMessage="1" showErrorMessage="1" prompt="Pokud nemáte žádný komentář, pole nevyplňujte." sqref="G61:G63 J61:J63 D61:D63 G74:G75 J74:J75 D74:D75" xr:uid="{74F1BE1C-2D19-4899-9F40-B307469E9A5D}"/>
    <dataValidation type="textLength" operator="equal" allowBlank="1" showInputMessage="1" showErrorMessage="1" errorTitle="Neplatný formát IČ." error="Identifikační číslo musí být osmičíselné. Před pokračováním prosím opravte." prompt="Zadejte osmimístné IČ." sqref="G87 G94" xr:uid="{9621353E-FEB4-4C90-B179-0BAAC13F1478}">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xr:uid="{888C16B1-C1FD-41B1-A4D6-C31045C0EDE8}">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xr:uid="{B9077E4C-B892-4A53-9D67-CFE8C2D441BC}">
      <formula1>1000</formula1>
    </dataValidation>
    <dataValidation allowBlank="1" showInputMessage="1" showErrorMessage="1" prompt="Vložte rodné číslo fyzické osoby (ve formátu xxxxxx/xxxx) nebo osmimístné IČ právnické osoby." sqref="D57 G57 J57 D70 G70 J70" xr:uid="{AE71064C-3CC0-4C3F-ADCE-DCF6562F6EE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xr:uid="{2E2681E4-49C8-491C-8D15-8E5A2D8FAF98}">
      <formula1>0</formula1>
      <formula2>1</formula2>
    </dataValidation>
    <dataValidation allowBlank="1" errorTitle="Neplatná hodnota" error="Vyberte prosím některou z možností rozevíracího seznamu." sqref="J44" xr:uid="{C9E7E052-032F-4D86-8166-30BC185D6DCD}"/>
  </dataValidations>
  <hyperlinks>
    <hyperlink ref="E19" r:id="rId1" display="Nařízení  Evropské komise" xr:uid="{880E8FBB-5546-4F7B-9C03-AF1E97764BEC}"/>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6"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5"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r:uid="{B15BF8CE-B862-42BA-A6D8-86D7A97CFDFA}">
          <x14:formula1>
            <xm:f>číselníky!$K$3:$K$6</xm:f>
          </x14:formula1>
          <xm:sqref>E19</xm:sqref>
        </x14:dataValidation>
        <x14:dataValidation type="list" allowBlank="1" showInputMessage="1" xr:uid="{41553527-8632-4D84-AF11-D19AC7DC03E5}">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48E25348-D277-4F2A-9363-B42C7AB01FE5}">
          <x14:formula1>
            <xm:f>číselníky!$K$2:$K$6</xm:f>
          </x14:formula1>
          <xm:sqref>D19</xm:sqref>
        </x14:dataValidation>
        <x14:dataValidation type="list" allowBlank="1" showErrorMessage="1" errorTitle="Neplatná hodnota" error="Vyberte prosím některou z možností rozevíracího seznamu." xr:uid="{C5EA078C-813E-4832-8EDC-01E0CBA95744}">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pageSetUpPr fitToPage="1"/>
  </sheetPr>
  <dimension ref="A1:AA997"/>
  <sheetViews>
    <sheetView showGridLines="0" showRowColHeaders="0" zoomScaleNormal="100" workbookViewId="0"/>
  </sheetViews>
  <sheetFormatPr defaultColWidth="14.42578125" defaultRowHeight="15" customHeight="1"/>
  <cols>
    <col min="1" max="1" width="5.5703125" style="84" customWidth="1"/>
    <col min="2" max="2" width="40.5703125" customWidth="1"/>
    <col min="3" max="3" width="3" style="84" customWidth="1"/>
    <col min="4" max="4" width="46.85546875" customWidth="1"/>
    <col min="5" max="5" width="2.28515625" style="84" customWidth="1"/>
    <col min="6" max="6" width="14.42578125" customWidth="1"/>
    <col min="7" max="7" width="1.85546875" style="47" customWidth="1"/>
    <col min="8" max="8" width="40.5703125" customWidth="1"/>
    <col min="9" max="9" width="2.7109375" style="84" customWidth="1"/>
    <col min="10" max="10" width="44.7109375" customWidth="1"/>
    <col min="11" max="11" width="2.140625" style="84" customWidth="1"/>
    <col min="12" max="13" width="14.42578125" customWidth="1"/>
  </cols>
  <sheetData>
    <row r="1" spans="1:27" s="84" customFormat="1" ht="15" customHeight="1">
      <c r="A1" s="150"/>
      <c r="G1" s="47"/>
    </row>
    <row r="2" spans="1:27" s="84" customFormat="1" ht="21.6" customHeight="1">
      <c r="B2" s="256"/>
      <c r="C2" s="256"/>
      <c r="D2" s="256"/>
      <c r="E2" s="256"/>
      <c r="F2" s="256"/>
      <c r="G2" s="265"/>
      <c r="H2" s="256"/>
      <c r="I2" s="256"/>
      <c r="J2" s="256"/>
      <c r="K2" s="256"/>
      <c r="L2" s="256"/>
    </row>
    <row r="3" spans="1:27" s="84" customFormat="1" ht="18" customHeight="1">
      <c r="B3" s="570" t="s">
        <v>1022</v>
      </c>
      <c r="C3" s="570"/>
      <c r="D3" s="570"/>
      <c r="E3" s="570"/>
      <c r="F3" s="570"/>
      <c r="G3" s="570"/>
      <c r="H3" s="570"/>
      <c r="I3" s="570"/>
      <c r="J3" s="570"/>
      <c r="K3" s="370"/>
      <c r="L3" s="256"/>
    </row>
    <row r="4" spans="1:27" ht="15.75" customHeight="1">
      <c r="B4" s="266"/>
      <c r="C4" s="266"/>
      <c r="D4" s="267"/>
      <c r="E4" s="267"/>
      <c r="F4" s="208"/>
      <c r="G4" s="268"/>
      <c r="H4" s="209"/>
      <c r="I4" s="209"/>
      <c r="J4" s="269"/>
      <c r="K4" s="269"/>
      <c r="L4" s="209"/>
      <c r="M4" s="22"/>
    </row>
    <row r="5" spans="1:27" ht="15.75" customHeight="1">
      <c r="B5" s="270"/>
      <c r="C5" s="270"/>
      <c r="D5" s="267"/>
      <c r="E5" s="267"/>
      <c r="F5" s="208"/>
      <c r="G5" s="268"/>
      <c r="H5" s="209"/>
      <c r="I5" s="209"/>
      <c r="J5" s="269"/>
      <c r="K5" s="269"/>
      <c r="L5" s="209"/>
      <c r="M5" s="22"/>
    </row>
    <row r="6" spans="1:27" ht="24.6" customHeight="1">
      <c r="B6" s="572" t="s">
        <v>1033</v>
      </c>
      <c r="C6" s="573"/>
      <c r="D6" s="573"/>
      <c r="E6" s="573"/>
      <c r="F6" s="573"/>
      <c r="G6" s="573"/>
      <c r="H6" s="573"/>
      <c r="I6" s="573"/>
      <c r="J6" s="573"/>
      <c r="K6" s="573"/>
      <c r="L6" s="573"/>
      <c r="M6" s="22"/>
    </row>
    <row r="7" spans="1:27" s="82" customFormat="1" ht="9.6" customHeight="1">
      <c r="B7" s="385"/>
      <c r="C7" s="385"/>
      <c r="D7" s="386"/>
      <c r="E7" s="386"/>
      <c r="F7" s="386"/>
      <c r="G7" s="386"/>
      <c r="H7" s="386"/>
      <c r="I7" s="386"/>
      <c r="J7" s="386"/>
      <c r="K7" s="386"/>
      <c r="L7" s="386"/>
      <c r="M7" s="387"/>
    </row>
    <row r="8" spans="1:27" ht="15.75" customHeight="1">
      <c r="B8" s="625" t="s">
        <v>711</v>
      </c>
      <c r="C8" s="625"/>
      <c r="D8" s="625"/>
      <c r="E8" s="625"/>
      <c r="F8" s="625"/>
      <c r="G8" s="625"/>
      <c r="H8" s="625"/>
      <c r="I8" s="388"/>
      <c r="J8" s="389"/>
      <c r="K8" s="389"/>
      <c r="L8" s="389"/>
      <c r="M8" s="24"/>
      <c r="N8" s="21"/>
      <c r="O8" s="21"/>
      <c r="P8" s="21"/>
      <c r="Q8" s="21"/>
      <c r="R8" s="21"/>
      <c r="S8" s="21"/>
      <c r="T8" s="21"/>
      <c r="U8" s="21"/>
      <c r="V8" s="21"/>
      <c r="W8" s="21"/>
      <c r="X8" s="21"/>
      <c r="Y8" s="21"/>
      <c r="Z8" s="21"/>
      <c r="AA8" s="21"/>
    </row>
    <row r="9" spans="1:27" s="47" customFormat="1" ht="43.9" customHeight="1">
      <c r="B9" s="629" t="s">
        <v>1179</v>
      </c>
      <c r="C9" s="629"/>
      <c r="D9" s="629"/>
      <c r="E9" s="629"/>
      <c r="F9" s="629"/>
      <c r="G9" s="629"/>
      <c r="H9" s="629"/>
      <c r="I9" s="629"/>
      <c r="J9" s="629"/>
      <c r="K9" s="263"/>
      <c r="L9" s="263"/>
      <c r="M9" s="86"/>
    </row>
    <row r="10" spans="1:27" s="47" customFormat="1" ht="13.5" customHeight="1">
      <c r="B10" s="160"/>
      <c r="C10" s="160"/>
      <c r="D10" s="160"/>
      <c r="E10" s="160"/>
      <c r="F10" s="160"/>
      <c r="G10" s="160"/>
      <c r="H10" s="160"/>
      <c r="I10" s="160"/>
      <c r="J10" s="160"/>
      <c r="K10" s="160"/>
      <c r="L10" s="160"/>
      <c r="M10" s="86"/>
    </row>
    <row r="11" spans="1:27" ht="15.75" customHeight="1">
      <c r="B11" s="272" t="s">
        <v>712</v>
      </c>
      <c r="C11" s="273"/>
      <c r="D11" s="274"/>
      <c r="E11" s="274"/>
      <c r="F11" s="160"/>
      <c r="G11" s="160"/>
      <c r="H11" s="272" t="s">
        <v>713</v>
      </c>
      <c r="I11" s="273"/>
      <c r="J11" s="274"/>
      <c r="K11" s="274"/>
      <c r="L11" s="160"/>
      <c r="M11" s="30"/>
    </row>
    <row r="12" spans="1:27" s="84" customFormat="1" ht="3" customHeight="1">
      <c r="B12" s="271"/>
      <c r="C12" s="271"/>
      <c r="D12" s="271"/>
      <c r="E12" s="373"/>
      <c r="F12" s="271"/>
      <c r="G12" s="160"/>
      <c r="H12" s="271"/>
      <c r="I12" s="271"/>
      <c r="J12" s="271"/>
      <c r="K12" s="373"/>
      <c r="L12" s="271"/>
      <c r="M12" s="30"/>
    </row>
    <row r="13" spans="1:27" ht="15.75" customHeight="1">
      <c r="B13" s="275" t="s">
        <v>1011</v>
      </c>
      <c r="C13" s="276"/>
      <c r="D13" s="271"/>
      <c r="E13" s="373"/>
      <c r="F13" s="161"/>
      <c r="G13" s="160"/>
      <c r="H13" s="275" t="s">
        <v>1011</v>
      </c>
      <c r="I13" s="276"/>
      <c r="J13" s="271"/>
      <c r="K13" s="373"/>
      <c r="L13" s="161"/>
      <c r="M13" s="30"/>
    </row>
    <row r="14" spans="1:27" ht="6.75" customHeight="1">
      <c r="B14" s="277"/>
      <c r="C14" s="277"/>
      <c r="D14" s="271"/>
      <c r="E14" s="373"/>
      <c r="F14" s="161"/>
      <c r="G14" s="160"/>
      <c r="H14" s="277"/>
      <c r="I14" s="277"/>
      <c r="J14" s="271"/>
      <c r="K14" s="373"/>
      <c r="L14" s="161"/>
      <c r="M14" s="30"/>
    </row>
    <row r="15" spans="1:27" ht="37.5" customHeight="1">
      <c r="B15" s="277" t="s">
        <v>714</v>
      </c>
      <c r="C15" s="277"/>
      <c r="D15" s="278"/>
      <c r="E15" s="373"/>
      <c r="F15" s="279" t="str">
        <f>"Zapsáno znaků:      "&amp;LEN(D15)&amp;" z max. 150"</f>
        <v>Zapsáno znaků:      0 z max. 150</v>
      </c>
      <c r="G15" s="160"/>
      <c r="H15" s="277" t="s">
        <v>714</v>
      </c>
      <c r="I15" s="277"/>
      <c r="J15" s="278"/>
      <c r="K15" s="373"/>
      <c r="L15" s="372" t="str">
        <f>"Zapsáno znaků: "&amp;LEN(J15)&amp;" z max. 150"</f>
        <v>Zapsáno znaků: 0 z max. 150</v>
      </c>
      <c r="M15" s="30"/>
    </row>
    <row r="16" spans="1:27" ht="15.75" customHeight="1">
      <c r="B16" s="277"/>
      <c r="C16" s="277"/>
      <c r="D16" s="271"/>
      <c r="E16" s="373"/>
      <c r="F16" s="161"/>
      <c r="G16" s="160"/>
      <c r="H16" s="277"/>
      <c r="I16" s="277"/>
      <c r="J16" s="271"/>
      <c r="K16" s="373"/>
      <c r="L16" s="161"/>
      <c r="M16" s="30"/>
    </row>
    <row r="17" spans="2:13" ht="15.75" customHeight="1">
      <c r="B17" s="277" t="s">
        <v>715</v>
      </c>
      <c r="C17" s="277"/>
      <c r="D17" s="415" t="s">
        <v>1166</v>
      </c>
      <c r="E17" s="373"/>
      <c r="F17" s="161"/>
      <c r="G17" s="160"/>
      <c r="H17" s="277" t="s">
        <v>715</v>
      </c>
      <c r="I17" s="277"/>
      <c r="J17" s="280" t="s">
        <v>1166</v>
      </c>
      <c r="K17" s="373"/>
      <c r="L17" s="161"/>
      <c r="M17" s="30"/>
    </row>
    <row r="18" spans="2:13" s="84" customFormat="1" ht="9.75" customHeight="1">
      <c r="B18" s="277"/>
      <c r="C18" s="277"/>
      <c r="D18" s="161"/>
      <c r="E18" s="419"/>
      <c r="F18" s="161"/>
      <c r="G18" s="160"/>
      <c r="H18" s="277"/>
      <c r="I18" s="277"/>
      <c r="J18" s="161"/>
      <c r="K18" s="419"/>
      <c r="L18" s="161"/>
      <c r="M18" s="30"/>
    </row>
    <row r="19" spans="2:13" ht="15.75" customHeight="1">
      <c r="B19" s="275"/>
      <c r="C19" s="277"/>
      <c r="D19" s="419"/>
      <c r="E19" s="373"/>
      <c r="F19" s="277"/>
      <c r="G19" s="281"/>
      <c r="H19" s="277"/>
      <c r="I19" s="277"/>
      <c r="J19" s="419"/>
      <c r="K19" s="373"/>
      <c r="L19" s="277"/>
      <c r="M19" s="30"/>
    </row>
    <row r="20" spans="2:13" ht="15.75" customHeight="1">
      <c r="B20" s="628" t="s">
        <v>1052</v>
      </c>
      <c r="C20" s="283"/>
      <c r="D20" s="623"/>
      <c r="E20" s="373"/>
      <c r="F20" s="277"/>
      <c r="G20" s="281"/>
      <c r="H20" s="628" t="s">
        <v>1052</v>
      </c>
      <c r="I20" s="283"/>
      <c r="J20" s="623"/>
      <c r="K20" s="373"/>
      <c r="L20" s="277"/>
      <c r="M20" s="30"/>
    </row>
    <row r="21" spans="2:13" s="84" customFormat="1" ht="15.75" customHeight="1">
      <c r="B21" s="628"/>
      <c r="C21" s="283"/>
      <c r="D21" s="624"/>
      <c r="E21" s="373"/>
      <c r="F21" s="277"/>
      <c r="G21" s="281"/>
      <c r="H21" s="628"/>
      <c r="I21" s="283"/>
      <c r="J21" s="624"/>
      <c r="K21" s="373"/>
      <c r="L21" s="277"/>
      <c r="M21" s="30"/>
    </row>
    <row r="22" spans="2:13" ht="15.75" customHeight="1">
      <c r="B22" s="628"/>
      <c r="C22" s="284"/>
      <c r="D22" s="418"/>
      <c r="E22" s="373"/>
      <c r="F22" s="285"/>
      <c r="G22" s="281"/>
      <c r="H22" s="628"/>
      <c r="I22" s="284"/>
      <c r="J22" s="626"/>
      <c r="K22" s="373"/>
      <c r="L22" s="285"/>
      <c r="M22" s="30"/>
    </row>
    <row r="23" spans="2:13" ht="15.75" customHeight="1">
      <c r="B23" s="235"/>
      <c r="C23" s="235"/>
      <c r="D23" s="418"/>
      <c r="E23" s="373"/>
      <c r="F23" s="285"/>
      <c r="G23" s="281"/>
      <c r="H23" s="235"/>
      <c r="I23" s="235"/>
      <c r="J23" s="627"/>
      <c r="K23" s="373"/>
      <c r="L23" s="285"/>
      <c r="M23" s="30"/>
    </row>
    <row r="24" spans="2:13" ht="15.75" customHeight="1">
      <c r="B24" s="628" t="s">
        <v>1158</v>
      </c>
      <c r="C24" s="286"/>
      <c r="D24" s="636"/>
      <c r="E24" s="373"/>
      <c r="F24" s="631"/>
      <c r="G24" s="281"/>
      <c r="H24" s="628" t="s">
        <v>1158</v>
      </c>
      <c r="I24" s="283"/>
      <c r="J24" s="632"/>
      <c r="K24" s="373"/>
      <c r="L24" s="631"/>
      <c r="M24" s="30"/>
    </row>
    <row r="25" spans="2:13" ht="15.75" customHeight="1">
      <c r="B25" s="628"/>
      <c r="C25" s="286"/>
      <c r="D25" s="637"/>
      <c r="E25" s="373"/>
      <c r="F25" s="638"/>
      <c r="G25" s="281"/>
      <c r="H25" s="628"/>
      <c r="I25" s="235"/>
      <c r="J25" s="633"/>
      <c r="K25" s="373"/>
      <c r="L25" s="631"/>
      <c r="M25" s="30"/>
    </row>
    <row r="26" spans="2:13" ht="45.75" customHeight="1">
      <c r="B26" s="628"/>
      <c r="C26" s="235"/>
      <c r="D26" s="634"/>
      <c r="E26" s="373"/>
      <c r="F26" s="638"/>
      <c r="G26" s="281"/>
      <c r="H26" s="628"/>
      <c r="I26" s="235"/>
      <c r="J26" s="634"/>
      <c r="K26" s="373"/>
      <c r="L26" s="631"/>
      <c r="M26" s="30"/>
    </row>
    <row r="27" spans="2:13" ht="15.75" customHeight="1">
      <c r="B27" s="277"/>
      <c r="C27" s="277"/>
      <c r="D27" s="418"/>
      <c r="E27" s="373"/>
      <c r="F27" s="277"/>
      <c r="G27" s="281"/>
      <c r="H27" s="277"/>
      <c r="I27" s="277"/>
      <c r="J27" s="418"/>
      <c r="K27" s="373"/>
      <c r="L27" s="277"/>
      <c r="M27" s="30"/>
    </row>
    <row r="28" spans="2:13" ht="62.25" customHeight="1">
      <c r="B28" s="417" t="s">
        <v>1173</v>
      </c>
      <c r="C28" s="283"/>
      <c r="D28" s="278"/>
      <c r="E28" s="373"/>
      <c r="F28" s="279" t="str">
        <f>"Zapsáno znaků:      "&amp;LEN(D28)&amp;" z max. 150"</f>
        <v>Zapsáno znaků:      0 z max. 150</v>
      </c>
      <c r="G28" s="281"/>
      <c r="H28" s="474" t="s">
        <v>1173</v>
      </c>
      <c r="I28" s="283"/>
      <c r="J28" s="278"/>
      <c r="K28" s="373"/>
      <c r="L28" s="372" t="str">
        <f>"Zapsáno znaků: "&amp;LEN(J28)&amp;" z max. 150"</f>
        <v>Zapsáno znaků: 0 z max. 150</v>
      </c>
      <c r="M28" s="30"/>
    </row>
    <row r="29" spans="2:13" ht="15.75" customHeight="1">
      <c r="B29" s="235"/>
      <c r="C29" s="235"/>
      <c r="D29" s="212"/>
      <c r="E29" s="373"/>
      <c r="F29" s="235"/>
      <c r="G29" s="635"/>
      <c r="H29" s="235"/>
      <c r="I29" s="235"/>
      <c r="J29" s="287"/>
      <c r="K29" s="373"/>
      <c r="L29" s="371"/>
      <c r="M29" s="36"/>
    </row>
    <row r="30" spans="2:13" ht="67.5" customHeight="1">
      <c r="B30" s="283" t="s">
        <v>786</v>
      </c>
      <c r="C30" s="283"/>
      <c r="D30" s="278"/>
      <c r="E30" s="373"/>
      <c r="F30" s="279" t="str">
        <f>"Zapsáno znaků:      "&amp;LEN(D30)&amp;" z max. 150"</f>
        <v>Zapsáno znaků:      0 z max. 150</v>
      </c>
      <c r="G30" s="635"/>
      <c r="H30" s="283" t="s">
        <v>786</v>
      </c>
      <c r="I30" s="283"/>
      <c r="J30" s="278"/>
      <c r="K30" s="373"/>
      <c r="L30" s="372" t="str">
        <f>"Zapsáno znaků: "&amp;LEN(J30)&amp;" z max. 150"</f>
        <v>Zapsáno znaků: 0 z max. 150</v>
      </c>
      <c r="M30" s="36"/>
    </row>
    <row r="31" spans="2:13" ht="15.75" customHeight="1">
      <c r="B31" s="235"/>
      <c r="C31" s="235"/>
      <c r="D31" s="212"/>
      <c r="E31" s="212"/>
      <c r="F31" s="235"/>
      <c r="G31" s="288"/>
      <c r="H31" s="235"/>
      <c r="I31" s="235"/>
      <c r="J31" s="235"/>
      <c r="K31" s="371"/>
      <c r="L31" s="235"/>
      <c r="M31" s="36"/>
    </row>
    <row r="32" spans="2:13" ht="62.45" customHeight="1">
      <c r="B32" s="277" t="s">
        <v>1159</v>
      </c>
      <c r="C32" s="277"/>
      <c r="D32" s="415"/>
      <c r="E32" s="473"/>
      <c r="F32" s="473"/>
      <c r="G32" s="265"/>
      <c r="H32" s="277" t="s">
        <v>1159</v>
      </c>
      <c r="I32" s="277"/>
      <c r="J32" s="278"/>
      <c r="K32" s="473"/>
      <c r="L32" s="473"/>
    </row>
    <row r="33" spans="2:15" ht="10.5" customHeight="1">
      <c r="B33" s="473"/>
      <c r="C33" s="473"/>
      <c r="D33" s="473"/>
      <c r="E33" s="473"/>
      <c r="F33" s="473"/>
      <c r="G33" s="265"/>
      <c r="H33" s="473"/>
      <c r="I33" s="473"/>
      <c r="J33" s="473"/>
      <c r="K33" s="473"/>
      <c r="L33" s="473"/>
    </row>
    <row r="34" spans="2:15" ht="15.75" customHeight="1">
      <c r="B34" s="256"/>
      <c r="C34" s="256"/>
      <c r="D34" s="256"/>
      <c r="E34" s="256"/>
      <c r="F34" s="256"/>
      <c r="G34" s="265"/>
      <c r="H34" s="256"/>
      <c r="I34" s="256"/>
      <c r="J34" s="256"/>
      <c r="K34" s="256"/>
      <c r="L34" s="256"/>
    </row>
    <row r="35" spans="2:15" ht="15.75" customHeight="1">
      <c r="B35" s="547"/>
      <c r="C35" s="547"/>
      <c r="D35" s="547"/>
      <c r="E35" s="547"/>
      <c r="F35" s="547"/>
      <c r="G35" s="547"/>
      <c r="H35" s="547"/>
      <c r="I35" s="547"/>
      <c r="J35" s="612" t="str">
        <f>Pokyny!E46</f>
        <v xml:space="preserve"> Verze 2: leden 2021.</v>
      </c>
      <c r="K35" s="612"/>
      <c r="L35" s="612"/>
      <c r="M35" s="87"/>
      <c r="N35" s="87"/>
      <c r="O35" s="87"/>
    </row>
    <row r="36" spans="2:15" ht="15.75" customHeight="1">
      <c r="B36" s="256"/>
      <c r="C36" s="256"/>
      <c r="D36" s="256"/>
      <c r="E36" s="256"/>
      <c r="F36" s="256"/>
      <c r="G36" s="265"/>
      <c r="H36" s="256"/>
      <c r="I36" s="256"/>
      <c r="J36" s="256"/>
      <c r="K36" s="256"/>
      <c r="L36" s="256"/>
    </row>
    <row r="37" spans="2:15" ht="15.75" customHeight="1">
      <c r="B37" s="80"/>
      <c r="C37" s="80"/>
      <c r="D37" s="80"/>
      <c r="E37" s="80"/>
      <c r="F37" s="80"/>
      <c r="G37" s="88"/>
      <c r="H37" s="80"/>
      <c r="I37" s="80"/>
      <c r="J37" s="80"/>
      <c r="K37" s="80"/>
      <c r="L37" s="80"/>
    </row>
    <row r="38" spans="2:15" ht="15.75" customHeight="1"/>
    <row r="39" spans="2:15" ht="15.75" customHeight="1"/>
    <row r="40" spans="2:15" ht="15.75" customHeight="1"/>
    <row r="41" spans="2:15" ht="15.75" customHeight="1">
      <c r="J41" s="630" t="s">
        <v>785</v>
      </c>
      <c r="K41" s="630"/>
      <c r="L41" s="630"/>
    </row>
    <row r="42" spans="2:15" ht="15.75" customHeight="1"/>
    <row r="43" spans="2:15" ht="15.75" customHeight="1"/>
    <row r="44" spans="2:15" ht="15.75" customHeight="1"/>
    <row r="45" spans="2:15" ht="15.75" customHeight="1"/>
    <row r="46" spans="2:15" ht="15.75" customHeight="1"/>
    <row r="47" spans="2:15" ht="15.75" customHeight="1"/>
    <row r="48" spans="2: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vwZF2Ftcku1q9yFGY1PCjmBw82SEZGBmUcWL5BoNzuxeiom+QptwvzWj5pgmQsF7dhZhJ+8jLN+0lwo+R1pj8g==" saltValue="/dudphQEETipa2PcMT3DGg=="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18">
    <mergeCell ref="B24:B26"/>
    <mergeCell ref="H24:H26"/>
    <mergeCell ref="J41:L41"/>
    <mergeCell ref="L24:L26"/>
    <mergeCell ref="J24:J26"/>
    <mergeCell ref="G29:G30"/>
    <mergeCell ref="D24:D26"/>
    <mergeCell ref="F24:F26"/>
    <mergeCell ref="J35:L35"/>
    <mergeCell ref="B3:J3"/>
    <mergeCell ref="J20:J21"/>
    <mergeCell ref="B6:L6"/>
    <mergeCell ref="B8:H8"/>
    <mergeCell ref="J22:J23"/>
    <mergeCell ref="B20:B22"/>
    <mergeCell ref="H20:H22"/>
    <mergeCell ref="B9:J9"/>
    <mergeCell ref="D20:D21"/>
  </mergeCells>
  <conditionalFormatting sqref="B32:F33">
    <cfRule type="expression" dxfId="64" priority="3">
      <formula>$D$17&lt;&gt;"O - ostatní výsledky"</formula>
    </cfRule>
  </conditionalFormatting>
  <conditionalFormatting sqref="H32:L33">
    <cfRule type="expression" dxfId="63" priority="1">
      <formula>$J$17&lt;&gt;"O - ostatní výsledky"</formula>
    </cfRule>
  </conditionalFormatting>
  <dataValidations count="6">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J15:K15 D15:E15" xr:uid="{464951BB-125E-488A-A9FD-3407199504A6}">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Nezapomeňte uvést procentuální podíl." sqref="J28:K28 K24:K26 D28:E28 E30 K30" xr:uid="{586FCE6F-B390-4025-900D-AF0B30A0815C}">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4:E26" xr:uid="{93159932-7C20-44B1-A0F7-BEBEFCCEBD92}">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D30 J30" xr:uid="{9E8BFC42-87AC-4582-B0FD-C690DF64569F}">
      <formula1>150</formula1>
    </dataValidation>
    <dataValidation type="decimal" allowBlank="1" showInputMessage="1" showErrorMessage="1" error="Procentuální podíl se musí pohybovat mezi 1 a 100 %." sqref="D20:D21" xr:uid="{C869566C-082A-41D4-8357-6F151862CF39}">
      <formula1>0.01</formula1>
      <formula2>1</formula2>
    </dataValidation>
    <dataValidation allowBlank="1" showInputMessage="1" showErrorMessage="1" error="Procentuální podíl se musí pohybovat mezi 1 a 100 %." sqref="J20:J21" xr:uid="{549B6B87-58E6-45C0-BD62-345CE31418B0}"/>
  </dataValidations>
  <hyperlinks>
    <hyperlink ref="B13" r:id="rId1" xr:uid="{BD9AB63D-6994-47EC-B967-6EA799407F68}"/>
    <hyperlink ref="H13" r:id="rId2" xr:uid="{A8E8E0EB-A8B6-4110-A1DA-F40BDC26CF61}"/>
  </hyperlinks>
  <pageMargins left="0.7" right="0.7" top="0.78740157499999996" bottom="0.78740157499999996" header="0" footer="0"/>
  <pageSetup paperSize="9" fitToHeight="0" orientation="landscape" r:id="rId3"/>
  <drawing r:id="rId4"/>
  <extLst>
    <ext xmlns:x14="http://schemas.microsoft.com/office/spreadsheetml/2009/9/main" uri="{CCE6A557-97BC-4b89-ADB6-D9C93CAAB3DF}">
      <x14:dataValidations xmlns:xm="http://schemas.microsoft.com/office/excel/2006/main" count="2">
        <x14:dataValidation type="list" allowBlank="1" xr:uid="{00000000-0002-0000-0400-000000000000}">
          <x14:formula1>
            <xm:f>číselníky!$H$3:$H$13</xm:f>
          </x14:formula1>
          <xm:sqref>K17:K18 E17:E18</xm:sqref>
        </x14:dataValidation>
        <x14:dataValidation type="list" allowBlank="1" showErrorMessage="1" errorTitle="Neplatná hodnota" error="Vyberte prosím některou z možností rozevíracího seznamu." xr:uid="{4E73B089-FD6D-4980-9765-B9B670949EC4}">
          <x14:formula1>
            <xm:f>číselníky!$AI$11:$AI$25</xm:f>
          </x14:formula1>
          <xm:sqref>J17 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customWidth="1"/>
    <col min="3" max="3" width="2.85546875" style="84" customWidth="1"/>
    <col min="4" max="4" width="22.5703125" customWidth="1"/>
    <col min="5" max="7" width="21.5703125" customWidth="1"/>
    <col min="8" max="8" width="23.5703125" customWidth="1"/>
    <col min="9" max="9" width="26" customWidth="1"/>
    <col min="10" max="10" width="8.7109375" customWidth="1"/>
    <col min="11" max="11" width="14.28515625" hidden="1" customWidth="1"/>
  </cols>
  <sheetData>
    <row r="1" spans="1:11" s="84" customFormat="1" ht="15" customHeight="1">
      <c r="A1" s="150"/>
      <c r="B1" s="256"/>
      <c r="C1" s="256"/>
      <c r="D1" s="256"/>
      <c r="E1" s="256"/>
      <c r="F1" s="256"/>
      <c r="G1" s="256"/>
      <c r="H1" s="256"/>
      <c r="I1" s="256"/>
      <c r="J1" s="256"/>
      <c r="K1" s="256"/>
    </row>
    <row r="2" spans="1:11" s="84" customFormat="1" ht="24" customHeight="1">
      <c r="B2" s="256"/>
      <c r="C2" s="256"/>
      <c r="D2" s="256"/>
      <c r="E2" s="256"/>
      <c r="F2" s="256"/>
      <c r="G2" s="256"/>
      <c r="H2" s="256"/>
      <c r="I2" s="256"/>
      <c r="J2" s="256"/>
      <c r="K2" s="256"/>
    </row>
    <row r="3" spans="1:11" s="84" customFormat="1" ht="18" customHeight="1">
      <c r="B3" s="680" t="s">
        <v>762</v>
      </c>
      <c r="C3" s="680"/>
      <c r="D3" s="680"/>
      <c r="E3" s="680"/>
      <c r="F3" s="680"/>
      <c r="G3" s="680"/>
      <c r="H3" s="501"/>
      <c r="I3" s="501"/>
      <c r="J3" s="501"/>
      <c r="K3" s="256"/>
    </row>
    <row r="4" spans="1:11" ht="15.75" customHeight="1">
      <c r="B4" s="502"/>
      <c r="C4" s="502"/>
      <c r="D4" s="209"/>
      <c r="E4" s="209"/>
      <c r="F4" s="209"/>
      <c r="G4" s="209"/>
      <c r="H4" s="209"/>
      <c r="I4" s="209"/>
      <c r="J4" s="209"/>
      <c r="K4" s="209"/>
    </row>
    <row r="5" spans="1:11" ht="15.75" customHeight="1">
      <c r="B5" s="152"/>
      <c r="C5" s="152"/>
      <c r="D5" s="209"/>
      <c r="E5" s="209"/>
      <c r="F5" s="209"/>
      <c r="G5" s="209"/>
      <c r="H5" s="209"/>
      <c r="I5" s="209"/>
      <c r="J5" s="209"/>
      <c r="K5" s="209"/>
    </row>
    <row r="6" spans="1:11" s="84" customFormat="1" ht="24.6" customHeight="1">
      <c r="B6" s="572" t="s">
        <v>788</v>
      </c>
      <c r="C6" s="573"/>
      <c r="D6" s="573"/>
      <c r="E6" s="573"/>
      <c r="F6" s="573"/>
      <c r="G6" s="573"/>
      <c r="H6" s="573"/>
      <c r="I6" s="573"/>
      <c r="J6" s="573"/>
      <c r="K6" s="479"/>
    </row>
    <row r="7" spans="1:11" s="84" customFormat="1" ht="15.75" customHeight="1">
      <c r="B7" s="152"/>
      <c r="C7" s="152"/>
      <c r="D7" s="153"/>
      <c r="E7" s="153"/>
      <c r="F7" s="153"/>
      <c r="G7" s="153"/>
      <c r="H7" s="153"/>
      <c r="I7" s="153"/>
      <c r="J7" s="153"/>
      <c r="K7" s="153"/>
    </row>
    <row r="8" spans="1:11" s="84" customFormat="1" ht="15.75" customHeight="1">
      <c r="B8" s="154" t="s">
        <v>767</v>
      </c>
      <c r="C8" s="152"/>
      <c r="D8" s="677" t="str">
        <f>IF('Hlavní uchazeč'!D15="","Chybí doplnit obchodní jméno na listu Hlavní uchazeč",číselníky!Y9)</f>
        <v>Chybí doplnit obchodní jméno na listu Hlavní uchazeč</v>
      </c>
      <c r="E8" s="677"/>
      <c r="F8" s="677"/>
      <c r="G8" s="155"/>
      <c r="H8" s="156"/>
      <c r="I8" s="156"/>
      <c r="J8" s="156"/>
      <c r="K8" s="156"/>
    </row>
    <row r="9" spans="1:11" s="84" customFormat="1" ht="15.75" customHeight="1">
      <c r="B9" s="152"/>
      <c r="C9" s="152"/>
      <c r="D9" s="157"/>
      <c r="E9" s="156"/>
      <c r="F9" s="156"/>
      <c r="G9" s="156"/>
      <c r="H9" s="156"/>
      <c r="I9" s="156"/>
      <c r="J9" s="156"/>
      <c r="K9" s="156"/>
    </row>
    <row r="10" spans="1:11" ht="16.149999999999999" customHeight="1">
      <c r="B10" s="158" t="s">
        <v>1002</v>
      </c>
      <c r="C10" s="159"/>
      <c r="D10" s="157"/>
      <c r="E10" s="157"/>
      <c r="F10" s="681"/>
      <c r="G10" s="682"/>
      <c r="H10" s="682"/>
      <c r="I10" s="160"/>
      <c r="J10" s="160"/>
      <c r="K10" s="160"/>
    </row>
    <row r="11" spans="1:11" ht="11.45" customHeight="1">
      <c r="B11" s="161"/>
      <c r="C11" s="161"/>
      <c r="D11" s="162"/>
      <c r="E11" s="161"/>
      <c r="F11" s="161"/>
      <c r="G11" s="161"/>
      <c r="H11" s="161"/>
      <c r="I11" s="161"/>
      <c r="J11" s="161"/>
      <c r="K11" s="161"/>
    </row>
    <row r="12" spans="1:11" s="84" customFormat="1" ht="15.6" customHeight="1">
      <c r="B12" s="163" t="s">
        <v>224</v>
      </c>
      <c r="C12" s="161"/>
      <c r="D12" s="688" t="str">
        <f>IF('Hlavní uchazeč'!D19="Vyberte možnost:","Chybí doplnit",číselníky!X14)</f>
        <v>Chybí doplnit</v>
      </c>
      <c r="E12" s="688"/>
      <c r="F12" s="161"/>
      <c r="G12" s="161"/>
      <c r="H12" s="161"/>
      <c r="I12" s="161"/>
      <c r="J12" s="161"/>
      <c r="K12" s="161"/>
    </row>
    <row r="13" spans="1:11" s="84" customFormat="1" ht="15.6" customHeight="1">
      <c r="B13" s="163"/>
      <c r="C13" s="161"/>
      <c r="D13" s="163"/>
      <c r="E13" s="162"/>
      <c r="F13" s="161"/>
      <c r="G13" s="161"/>
      <c r="H13" s="161"/>
      <c r="I13" s="161"/>
      <c r="J13" s="161"/>
      <c r="K13" s="161"/>
    </row>
    <row r="14" spans="1:11" s="84" customFormat="1" ht="15.6" customHeight="1">
      <c r="B14" s="683" t="s">
        <v>1012</v>
      </c>
      <c r="C14" s="161"/>
      <c r="D14" s="684"/>
      <c r="E14" s="686" t="str">
        <f>IF(D14="","     Nevyplněno","")</f>
        <v xml:space="preserve">     Nevyplněno</v>
      </c>
      <c r="F14" s="687"/>
      <c r="G14" s="161"/>
      <c r="H14" s="161"/>
      <c r="I14" s="161"/>
      <c r="J14" s="161"/>
      <c r="K14" s="161"/>
    </row>
    <row r="15" spans="1:11" s="84" customFormat="1" ht="15.6" customHeight="1">
      <c r="B15" s="683"/>
      <c r="C15" s="161"/>
      <c r="D15" s="685"/>
      <c r="E15" s="686"/>
      <c r="F15" s="687"/>
      <c r="G15" s="161"/>
      <c r="H15" s="161"/>
      <c r="I15" s="161"/>
      <c r="J15" s="161"/>
      <c r="K15" s="161"/>
    </row>
    <row r="16" spans="1:11" s="84" customFormat="1" ht="10.9" customHeight="1">
      <c r="B16" s="487"/>
      <c r="C16" s="161"/>
      <c r="D16" s="487"/>
      <c r="E16" s="164"/>
      <c r="F16" s="161"/>
      <c r="G16" s="161"/>
      <c r="H16" s="161"/>
      <c r="I16" s="161"/>
      <c r="J16" s="161"/>
      <c r="K16" s="161"/>
    </row>
    <row r="17" spans="2:11" s="84" customFormat="1" ht="43.15" customHeight="1">
      <c r="B17" s="678" t="s">
        <v>1151</v>
      </c>
      <c r="C17" s="678"/>
      <c r="D17" s="678"/>
      <c r="E17" s="678"/>
      <c r="F17" s="678"/>
      <c r="G17" s="678"/>
      <c r="H17" s="678"/>
      <c r="I17" s="471"/>
      <c r="J17" s="471"/>
      <c r="K17" s="471"/>
    </row>
    <row r="18" spans="2:11" s="84" customFormat="1" ht="55.15" customHeight="1">
      <c r="B18" s="694" t="s">
        <v>1152</v>
      </c>
      <c r="C18" s="694"/>
      <c r="D18" s="694"/>
      <c r="E18" s="694"/>
      <c r="F18" s="694"/>
      <c r="G18" s="694"/>
      <c r="H18" s="694"/>
      <c r="I18" s="694"/>
      <c r="J18" s="694"/>
      <c r="K18" s="694"/>
    </row>
    <row r="19" spans="2:11" s="47" customFormat="1" ht="3" customHeight="1">
      <c r="B19" s="166"/>
      <c r="C19" s="166"/>
      <c r="D19" s="166"/>
      <c r="E19" s="166"/>
      <c r="F19" s="166"/>
      <c r="G19" s="166"/>
      <c r="H19" s="166"/>
      <c r="I19" s="166"/>
      <c r="J19" s="166"/>
      <c r="K19" s="166"/>
    </row>
    <row r="20" spans="2:11" s="84" customFormat="1" ht="19.899999999999999" customHeight="1">
      <c r="B20" s="161"/>
      <c r="C20" s="161"/>
      <c r="D20" s="487"/>
      <c r="E20" s="161"/>
      <c r="F20" s="161"/>
      <c r="G20" s="161"/>
      <c r="H20" s="161"/>
      <c r="I20" s="161"/>
      <c r="J20" s="161"/>
      <c r="K20" s="161"/>
    </row>
    <row r="21" spans="2:11" ht="71.45" customHeight="1">
      <c r="B21" s="472" t="s">
        <v>1201</v>
      </c>
      <c r="C21" s="161"/>
      <c r="D21" s="168" t="s">
        <v>1001</v>
      </c>
      <c r="E21" s="169" t="s">
        <v>764</v>
      </c>
      <c r="F21" s="170" t="s">
        <v>716</v>
      </c>
      <c r="G21" s="171" t="s">
        <v>765</v>
      </c>
      <c r="H21" s="172" t="s">
        <v>717</v>
      </c>
      <c r="I21" s="161"/>
      <c r="J21" s="161"/>
      <c r="K21" s="161"/>
    </row>
    <row r="22" spans="2:11" ht="30.75" customHeight="1">
      <c r="B22" s="161"/>
      <c r="C22" s="161"/>
      <c r="D22" s="173" t="s">
        <v>718</v>
      </c>
      <c r="E22" s="174">
        <v>0.7</v>
      </c>
      <c r="F22" s="174">
        <v>0.45</v>
      </c>
      <c r="G22" s="174">
        <v>0.8</v>
      </c>
      <c r="H22" s="175">
        <v>0.6</v>
      </c>
      <c r="I22" s="161"/>
      <c r="J22" s="161"/>
      <c r="K22" s="161"/>
    </row>
    <row r="23" spans="2:11" ht="30.75" customHeight="1">
      <c r="B23" s="161"/>
      <c r="C23" s="161"/>
      <c r="D23" s="173" t="s">
        <v>719</v>
      </c>
      <c r="E23" s="176">
        <v>0.6</v>
      </c>
      <c r="F23" s="176">
        <v>0.35</v>
      </c>
      <c r="G23" s="176">
        <v>0.75</v>
      </c>
      <c r="H23" s="177">
        <v>0.5</v>
      </c>
      <c r="I23" s="161"/>
      <c r="J23" s="161"/>
      <c r="K23" s="161"/>
    </row>
    <row r="24" spans="2:11" ht="30.75" customHeight="1">
      <c r="B24" s="161"/>
      <c r="C24" s="161"/>
      <c r="D24" s="178" t="s">
        <v>720</v>
      </c>
      <c r="E24" s="174">
        <v>0.5</v>
      </c>
      <c r="F24" s="174">
        <v>0.25</v>
      </c>
      <c r="G24" s="174">
        <v>0.65</v>
      </c>
      <c r="H24" s="175">
        <v>0.4</v>
      </c>
      <c r="I24" s="161"/>
      <c r="J24" s="161"/>
      <c r="K24" s="161"/>
    </row>
    <row r="25" spans="2:11" ht="30.75" customHeight="1">
      <c r="B25" s="161"/>
      <c r="C25" s="161"/>
      <c r="D25" s="179" t="s">
        <v>721</v>
      </c>
      <c r="E25" s="180">
        <v>1</v>
      </c>
      <c r="F25" s="180">
        <v>1</v>
      </c>
      <c r="G25" s="180">
        <v>1</v>
      </c>
      <c r="H25" s="181">
        <v>1</v>
      </c>
      <c r="I25" s="161"/>
      <c r="J25" s="161"/>
      <c r="K25" s="161"/>
    </row>
    <row r="26" spans="2:11" s="84" customFormat="1" ht="13.15" customHeight="1">
      <c r="B26" s="161"/>
      <c r="C26" s="161"/>
      <c r="D26" s="182"/>
      <c r="E26" s="183"/>
      <c r="F26" s="183"/>
      <c r="G26" s="183"/>
      <c r="H26" s="183"/>
      <c r="I26" s="161"/>
      <c r="J26" s="161"/>
      <c r="K26" s="161"/>
    </row>
    <row r="27" spans="2:11" ht="31.15" customHeight="1">
      <c r="B27" s="184"/>
      <c r="C27" s="161"/>
      <c r="D27" s="185" t="s">
        <v>768</v>
      </c>
      <c r="E27" s="186">
        <f>IF(FP_HÚ="Chybí doplnit",0,IF($D$14="ANO",číselníky!X4,číselníky!X6))</f>
        <v>0</v>
      </c>
      <c r="F27" s="187">
        <f>IF($D$12="Chybí doplnit",0,IF($D$14="ANO",číselníky!Y4,číselníky!Y6))</f>
        <v>0</v>
      </c>
      <c r="G27" s="679" t="s">
        <v>771</v>
      </c>
      <c r="H27" s="679"/>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s="84" customFormat="1" ht="15.75" customHeight="1">
      <c r="B30" s="696" t="s">
        <v>1195</v>
      </c>
      <c r="C30" s="697"/>
      <c r="D30" s="698"/>
      <c r="E30" s="153"/>
      <c r="F30" s="153"/>
      <c r="G30" s="153"/>
      <c r="H30" s="153"/>
      <c r="I30" s="153"/>
      <c r="J30" s="153"/>
      <c r="K30" s="153"/>
    </row>
    <row r="31" spans="2:11" s="84" customFormat="1" ht="9" customHeight="1">
      <c r="B31" s="192"/>
      <c r="C31" s="193"/>
      <c r="D31" s="161"/>
      <c r="E31" s="161"/>
      <c r="F31" s="161"/>
      <c r="G31" s="161"/>
      <c r="H31" s="161"/>
      <c r="I31" s="161"/>
      <c r="J31" s="161"/>
      <c r="K31" s="161"/>
    </row>
    <row r="32" spans="2:11" s="84" customFormat="1" ht="31.15" customHeight="1">
      <c r="B32" s="380" t="s">
        <v>1000</v>
      </c>
      <c r="C32" s="161"/>
      <c r="D32" s="185" t="s">
        <v>763</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s="84" customFormat="1" ht="15.6" customHeight="1">
      <c r="B35" s="158" t="s">
        <v>790</v>
      </c>
      <c r="C35" s="191"/>
      <c r="D35" s="153"/>
      <c r="E35" s="153"/>
      <c r="F35" s="153"/>
      <c r="G35" s="153"/>
      <c r="H35" s="153"/>
      <c r="I35" s="153"/>
      <c r="J35" s="153"/>
      <c r="K35" s="153"/>
    </row>
    <row r="36" spans="2:11" s="84" customFormat="1" ht="6" customHeight="1">
      <c r="B36" s="192"/>
      <c r="C36" s="193"/>
      <c r="D36" s="161"/>
      <c r="E36" s="161"/>
      <c r="F36" s="161"/>
      <c r="G36" s="161"/>
      <c r="H36" s="161"/>
      <c r="I36" s="161"/>
      <c r="J36" s="161"/>
      <c r="K36" s="161"/>
    </row>
    <row r="37" spans="2:11" ht="60.6" customHeight="1">
      <c r="B37" s="678" t="s">
        <v>1153</v>
      </c>
      <c r="C37" s="678"/>
      <c r="D37" s="678"/>
      <c r="E37" s="678"/>
      <c r="F37" s="678"/>
      <c r="G37" s="678"/>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57" t="s">
        <v>722</v>
      </c>
      <c r="C39" s="658"/>
      <c r="D39" s="434" t="s">
        <v>723</v>
      </c>
      <c r="E39" s="434" t="s">
        <v>772</v>
      </c>
      <c r="F39" s="434" t="s">
        <v>773</v>
      </c>
      <c r="G39" s="434" t="s">
        <v>774</v>
      </c>
      <c r="H39" s="439"/>
      <c r="I39" s="439"/>
      <c r="J39" s="439"/>
      <c r="K39" s="439"/>
    </row>
    <row r="40" spans="2:11" s="84" customFormat="1" ht="21" customHeight="1">
      <c r="B40" s="671" t="s">
        <v>766</v>
      </c>
      <c r="C40" s="672"/>
      <c r="D40" s="198" t="s">
        <v>724</v>
      </c>
      <c r="E40" s="199"/>
      <c r="F40" s="199"/>
      <c r="G40" s="444"/>
      <c r="H40" s="161"/>
      <c r="I40" s="161"/>
      <c r="J40" s="161"/>
      <c r="K40" s="161"/>
    </row>
    <row r="41" spans="2:11" s="84" customFormat="1" ht="21.6" customHeight="1">
      <c r="B41" s="673" t="s">
        <v>998</v>
      </c>
      <c r="C41" s="674"/>
      <c r="D41" s="224" t="s">
        <v>724</v>
      </c>
      <c r="E41" s="445">
        <f t="shared" ref="E41:G41" si="0">1-E40</f>
        <v>1</v>
      </c>
      <c r="F41" s="445">
        <f t="shared" si="0"/>
        <v>1</v>
      </c>
      <c r="G41" s="446">
        <f t="shared" si="0"/>
        <v>1</v>
      </c>
      <c r="H41" s="200"/>
      <c r="I41" s="161"/>
      <c r="J41" s="161"/>
      <c r="K41" s="161"/>
    </row>
    <row r="42" spans="2:11" s="84" customFormat="1" ht="18.600000000000001" customHeight="1">
      <c r="B42" s="161"/>
      <c r="C42" s="161"/>
      <c r="D42" s="161"/>
      <c r="E42" s="189"/>
      <c r="F42" s="189"/>
      <c r="G42" s="189"/>
      <c r="H42" s="201"/>
      <c r="I42" s="161"/>
      <c r="J42" s="161"/>
      <c r="K42" s="161"/>
    </row>
    <row r="43" spans="2:11" s="84" customFormat="1" ht="15.75" customHeight="1">
      <c r="B43" s="692" t="s">
        <v>722</v>
      </c>
      <c r="C43" s="693"/>
      <c r="D43" s="222" t="s">
        <v>723</v>
      </c>
      <c r="E43" s="222" t="s">
        <v>772</v>
      </c>
      <c r="F43" s="222" t="s">
        <v>773</v>
      </c>
      <c r="G43" s="222" t="s">
        <v>775</v>
      </c>
      <c r="H43" s="201"/>
      <c r="I43" s="161"/>
      <c r="J43" s="161"/>
      <c r="K43" s="161"/>
    </row>
    <row r="44" spans="2:11" s="84" customFormat="1" ht="21" customHeight="1">
      <c r="B44" s="690" t="s">
        <v>778</v>
      </c>
      <c r="C44" s="691"/>
      <c r="D44" s="202" t="s">
        <v>730</v>
      </c>
      <c r="E44" s="498">
        <f>E$40*E$66</f>
        <v>0</v>
      </c>
      <c r="F44" s="498">
        <f>F$40*F$66</f>
        <v>0</v>
      </c>
      <c r="G44" s="498">
        <f>G$40*G$66</f>
        <v>0</v>
      </c>
      <c r="H44" s="200"/>
      <c r="I44" s="161"/>
      <c r="J44" s="161"/>
      <c r="K44" s="161"/>
    </row>
    <row r="45" spans="2:11" s="84" customFormat="1" ht="21" customHeight="1">
      <c r="B45" s="673" t="s">
        <v>779</v>
      </c>
      <c r="C45" s="674"/>
      <c r="D45" s="442" t="s">
        <v>730</v>
      </c>
      <c r="E45" s="443">
        <f>E$41*E$66</f>
        <v>0</v>
      </c>
      <c r="F45" s="443">
        <f>F$41*F$66</f>
        <v>0</v>
      </c>
      <c r="G45" s="443">
        <f>G$41*G$66</f>
        <v>0</v>
      </c>
      <c r="H45" s="200"/>
      <c r="I45" s="161"/>
      <c r="J45" s="161"/>
      <c r="K45" s="161"/>
    </row>
    <row r="46" spans="2:11" s="84" customFormat="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728</v>
      </c>
      <c r="C48" s="210"/>
      <c r="D48" s="440" t="s">
        <v>26</v>
      </c>
      <c r="E48" s="211" t="str">
        <f>IF(D48="Vyberte možnost:","     Nevyplněno","")</f>
        <v xml:space="preserve">     Nevyplněno</v>
      </c>
      <c r="F48" s="153"/>
      <c r="G48" s="153"/>
      <c r="H48" s="153"/>
      <c r="I48" s="153"/>
      <c r="J48" s="153"/>
      <c r="K48" s="153"/>
    </row>
    <row r="49" spans="1:11" s="84" customFormat="1" ht="4.9000000000000004" customHeight="1">
      <c r="B49" s="193"/>
      <c r="C49" s="193"/>
      <c r="D49" s="212"/>
      <c r="E49" s="161"/>
      <c r="F49" s="161"/>
      <c r="G49" s="161"/>
      <c r="H49" s="161"/>
      <c r="I49" s="161"/>
      <c r="J49" s="161"/>
      <c r="K49" s="161"/>
    </row>
    <row r="50" spans="1:11" s="84" customFormat="1" ht="17.25" customHeight="1">
      <c r="B50" s="695" t="s">
        <v>1080</v>
      </c>
      <c r="C50" s="695"/>
      <c r="D50" s="695"/>
      <c r="E50" s="695"/>
      <c r="F50" s="695"/>
      <c r="G50" s="695"/>
      <c r="H50" s="695"/>
      <c r="I50" s="161"/>
      <c r="J50" s="161"/>
      <c r="K50" s="161"/>
    </row>
    <row r="51" spans="1:11" ht="27.75" customHeight="1">
      <c r="B51" s="678" t="s">
        <v>1154</v>
      </c>
      <c r="C51" s="678"/>
      <c r="D51" s="678"/>
      <c r="E51" s="678"/>
      <c r="F51" s="678"/>
      <c r="G51" s="678"/>
      <c r="H51" s="678"/>
      <c r="I51" s="196"/>
      <c r="J51" s="196"/>
      <c r="K51" s="196"/>
    </row>
    <row r="52" spans="1:11" s="84" customFormat="1" ht="42" customHeight="1">
      <c r="B52" s="678" t="s">
        <v>1155</v>
      </c>
      <c r="C52" s="678"/>
      <c r="D52" s="678"/>
      <c r="E52" s="678"/>
      <c r="F52" s="678"/>
      <c r="G52" s="678"/>
      <c r="H52" s="678"/>
      <c r="I52" s="196"/>
      <c r="J52" s="196"/>
      <c r="K52" s="196"/>
    </row>
    <row r="53" spans="1:11" s="47" customFormat="1" ht="15.75" customHeight="1">
      <c r="B53" s="213"/>
      <c r="C53" s="214"/>
      <c r="D53" s="215"/>
      <c r="E53" s="215"/>
      <c r="F53" s="214"/>
      <c r="G53" s="214"/>
      <c r="H53" s="214"/>
      <c r="I53" s="216"/>
      <c r="J53" s="217"/>
      <c r="K53" s="217"/>
    </row>
    <row r="54" spans="1:11" ht="15.6" customHeight="1">
      <c r="B54" s="218" t="s">
        <v>1029</v>
      </c>
      <c r="C54" s="210"/>
      <c r="D54" s="219"/>
      <c r="E54" s="219"/>
      <c r="F54" s="153"/>
      <c r="G54" s="153"/>
      <c r="H54" s="153"/>
      <c r="I54" s="153"/>
      <c r="J54" s="153"/>
      <c r="K54" s="153"/>
    </row>
    <row r="55" spans="1:11" s="84" customFormat="1" ht="3" customHeight="1">
      <c r="B55" s="220"/>
      <c r="C55" s="193"/>
      <c r="D55" s="161"/>
      <c r="E55" s="161"/>
      <c r="F55" s="161"/>
      <c r="G55" s="161"/>
      <c r="H55" s="161"/>
      <c r="I55" s="161"/>
      <c r="J55" s="161"/>
      <c r="K55" s="156"/>
    </row>
    <row r="56" spans="1:11" s="84" customFormat="1" ht="23.25" customHeight="1">
      <c r="B56" s="221" t="s">
        <v>780</v>
      </c>
      <c r="C56" s="485"/>
      <c r="D56" s="485"/>
      <c r="E56" s="485"/>
      <c r="F56" s="485"/>
      <c r="G56" s="485"/>
      <c r="H56" s="485"/>
      <c r="I56" s="485"/>
      <c r="J56" s="485"/>
      <c r="K56" s="485"/>
    </row>
    <row r="57" spans="1:11" ht="18.75" customHeight="1">
      <c r="B57" s="689" t="s">
        <v>1149</v>
      </c>
      <c r="C57" s="689"/>
      <c r="D57" s="689"/>
      <c r="E57" s="689"/>
      <c r="F57" s="689"/>
      <c r="G57" s="689"/>
      <c r="H57" s="689"/>
      <c r="I57" s="689"/>
      <c r="J57" s="689"/>
      <c r="K57" s="689"/>
    </row>
    <row r="58" spans="1:11" s="84" customFormat="1" ht="9" customHeight="1">
      <c r="B58" s="491"/>
      <c r="C58" s="491"/>
      <c r="D58" s="491"/>
      <c r="E58" s="491"/>
      <c r="F58" s="491"/>
      <c r="G58" s="491"/>
      <c r="H58" s="491"/>
      <c r="I58" s="161"/>
      <c r="J58" s="161"/>
      <c r="K58" s="161"/>
    </row>
    <row r="59" spans="1:11" ht="20.100000000000001" customHeight="1">
      <c r="A59" s="36"/>
      <c r="B59" s="657" t="s">
        <v>722</v>
      </c>
      <c r="C59" s="658"/>
      <c r="D59" s="434" t="s">
        <v>723</v>
      </c>
      <c r="E59" s="434" t="s">
        <v>772</v>
      </c>
      <c r="F59" s="434" t="s">
        <v>773</v>
      </c>
      <c r="G59" s="434" t="s">
        <v>774</v>
      </c>
      <c r="H59" s="484" t="s">
        <v>725</v>
      </c>
      <c r="I59" s="161"/>
      <c r="J59" s="161"/>
      <c r="K59" s="488"/>
    </row>
    <row r="60" spans="1:11" ht="21" customHeight="1">
      <c r="A60" s="93"/>
      <c r="B60" s="671" t="s">
        <v>726</v>
      </c>
      <c r="C60" s="672"/>
      <c r="D60" s="223" t="s">
        <v>730</v>
      </c>
      <c r="E60" s="390"/>
      <c r="F60" s="390"/>
      <c r="G60" s="390"/>
      <c r="H60" s="499">
        <f>SUM(E60:G60)</f>
        <v>0</v>
      </c>
      <c r="I60" s="161"/>
      <c r="J60" s="161"/>
      <c r="K60" s="488"/>
    </row>
    <row r="61" spans="1:11" ht="21" customHeight="1">
      <c r="A61" s="93"/>
      <c r="B61" s="673" t="s">
        <v>727</v>
      </c>
      <c r="C61" s="674"/>
      <c r="D61" s="224" t="s">
        <v>730</v>
      </c>
      <c r="E61" s="390"/>
      <c r="F61" s="390"/>
      <c r="G61" s="390"/>
      <c r="H61" s="500">
        <f>SUM(E61:G61)</f>
        <v>0</v>
      </c>
      <c r="I61" s="161"/>
      <c r="J61" s="161"/>
      <c r="K61" s="488"/>
    </row>
    <row r="62" spans="1:11" ht="21" customHeight="1">
      <c r="A62" s="93"/>
      <c r="B62" s="675" t="s">
        <v>729</v>
      </c>
      <c r="C62" s="676"/>
      <c r="D62" s="225" t="s">
        <v>730</v>
      </c>
      <c r="E62" s="390"/>
      <c r="F62" s="390"/>
      <c r="G62" s="390"/>
      <c r="H62" s="499">
        <f>SUM(E62:G62)</f>
        <v>0</v>
      </c>
      <c r="I62" s="161"/>
      <c r="J62" s="161"/>
      <c r="K62" s="488"/>
    </row>
    <row r="63" spans="1:11" ht="21" customHeight="1">
      <c r="A63" s="93"/>
      <c r="B63" s="669" t="s">
        <v>731</v>
      </c>
      <c r="C63" s="670"/>
      <c r="D63" s="224" t="s">
        <v>730</v>
      </c>
      <c r="E63" s="390"/>
      <c r="F63" s="390"/>
      <c r="G63" s="390"/>
      <c r="H63" s="500">
        <f>SUM(E63:G63)</f>
        <v>0</v>
      </c>
      <c r="I63" s="161"/>
      <c r="J63" s="161"/>
      <c r="K63" s="488"/>
    </row>
    <row r="64" spans="1:11" ht="21" customHeight="1">
      <c r="A64" s="93"/>
      <c r="B64" s="671" t="s">
        <v>732</v>
      </c>
      <c r="C64" s="672"/>
      <c r="D64" s="225" t="s">
        <v>730</v>
      </c>
      <c r="E64" s="390"/>
      <c r="F64" s="390"/>
      <c r="G64" s="390"/>
      <c r="H64" s="499">
        <f>SUM(E64:G64)</f>
        <v>0</v>
      </c>
      <c r="I64" s="161"/>
      <c r="J64" s="161"/>
      <c r="K64" s="488"/>
    </row>
    <row r="65" spans="1:12" s="47" customFormat="1" ht="3" customHeight="1">
      <c r="A65" s="110"/>
      <c r="B65" s="226"/>
      <c r="C65" s="227"/>
      <c r="D65" s="228"/>
      <c r="E65" s="229"/>
      <c r="F65" s="229"/>
      <c r="G65" s="229"/>
      <c r="H65" s="230"/>
      <c r="I65" s="161"/>
      <c r="J65" s="161"/>
      <c r="K65" s="231"/>
    </row>
    <row r="66" spans="1:12" s="84" customFormat="1" ht="18" customHeight="1" thickBot="1">
      <c r="A66" s="93"/>
      <c r="B66" s="643" t="s">
        <v>1004</v>
      </c>
      <c r="C66" s="644"/>
      <c r="D66" s="232" t="s">
        <v>730</v>
      </c>
      <c r="E66" s="397">
        <f t="shared" ref="E66:H66" si="1">SUM(E60:E64)</f>
        <v>0</v>
      </c>
      <c r="F66" s="397">
        <f>SUM(F60:F64)</f>
        <v>0</v>
      </c>
      <c r="G66" s="397">
        <f t="shared" si="1"/>
        <v>0</v>
      </c>
      <c r="H66" s="398">
        <f t="shared" si="1"/>
        <v>0</v>
      </c>
      <c r="I66" s="655"/>
      <c r="J66" s="656"/>
      <c r="K66" s="488"/>
      <c r="L66"/>
    </row>
    <row r="67" spans="1:12" s="84" customFormat="1" ht="4.9000000000000004" customHeight="1" thickTop="1">
      <c r="A67" s="93"/>
      <c r="B67" s="488"/>
      <c r="C67" s="488"/>
      <c r="D67" s="488"/>
      <c r="E67" s="488"/>
      <c r="F67" s="488"/>
      <c r="G67" s="488"/>
      <c r="H67" s="488"/>
      <c r="I67" s="488"/>
      <c r="J67" s="488"/>
      <c r="K67" s="488"/>
    </row>
    <row r="68" spans="1:12" s="84" customFormat="1" ht="28.15" customHeight="1">
      <c r="A68" s="93"/>
      <c r="B68" s="233"/>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647"/>
      <c r="I68" s="647"/>
      <c r="J68" s="488"/>
      <c r="K68" s="488"/>
    </row>
    <row r="69" spans="1:12" s="84" customFormat="1" ht="5.45" customHeight="1">
      <c r="A69" s="36"/>
      <c r="B69" s="234"/>
      <c r="C69" s="234"/>
      <c r="D69" s="234"/>
      <c r="E69" s="234"/>
      <c r="F69" s="234"/>
      <c r="G69" s="234"/>
      <c r="H69" s="473"/>
      <c r="I69" s="488"/>
      <c r="J69" s="488"/>
      <c r="K69" s="488"/>
    </row>
    <row r="70" spans="1:12" s="84" customFormat="1" ht="20.45" customHeight="1">
      <c r="B70" s="236" t="s">
        <v>776</v>
      </c>
      <c r="C70" s="234"/>
      <c r="D70" s="662" t="str">
        <f>IF(H61=0,"  Není relevantní",IF(H61&lt;=0.2*(H66),"  Výše nákladů na subdodávky je v pořádku.","  Náklady na subdodávky překročily 20% z celkových uznaných nákladů."))</f>
        <v xml:space="preserve">  Není relevantní</v>
      </c>
      <c r="E70" s="663"/>
      <c r="F70" s="663"/>
      <c r="G70" s="664"/>
      <c r="H70" s="473"/>
      <c r="I70" s="488"/>
      <c r="J70" s="488"/>
      <c r="K70" s="161"/>
    </row>
    <row r="71" spans="1:12" s="84" customFormat="1" ht="9" customHeight="1">
      <c r="B71" s="237"/>
      <c r="C71" s="234"/>
      <c r="D71" s="492"/>
      <c r="E71" s="492"/>
      <c r="F71" s="492"/>
      <c r="G71" s="234"/>
      <c r="H71" s="473"/>
      <c r="I71" s="488"/>
      <c r="J71" s="488"/>
      <c r="K71" s="161"/>
    </row>
    <row r="72" spans="1:12" s="84" customFormat="1" ht="20.25" customHeight="1">
      <c r="B72" s="236" t="s">
        <v>1078</v>
      </c>
      <c r="C72" s="234"/>
      <c r="D72" s="662" t="str">
        <f>IF($D$48="Flat rate 25 %",IF(H64&gt;SUM(H60+H62+H63)*0.25,"  Výše nepřímých nákladů vykazovaných metodou flat rate 25 % překročena! Prosím opravte.","  Výše nepřímých nákladů je v pořádku."),"  Není relevantní")</f>
        <v xml:space="preserve">  Není relevantní</v>
      </c>
      <c r="E72" s="663"/>
      <c r="F72" s="663"/>
      <c r="G72" s="664"/>
      <c r="H72" s="473"/>
      <c r="I72" s="488"/>
      <c r="J72" s="488"/>
      <c r="K72" s="161"/>
    </row>
    <row r="73" spans="1:12" s="84" customFormat="1" ht="9" customHeight="1">
      <c r="B73" s="237"/>
      <c r="C73" s="234"/>
      <c r="D73" s="492"/>
      <c r="E73" s="492"/>
      <c r="F73" s="492"/>
      <c r="G73" s="234"/>
      <c r="H73" s="473"/>
      <c r="I73" s="488"/>
      <c r="J73" s="488"/>
      <c r="K73" s="161"/>
    </row>
    <row r="74" spans="1:12" ht="13.15" customHeight="1">
      <c r="B74" s="661" t="s">
        <v>1082</v>
      </c>
      <c r="C74" s="661"/>
      <c r="D74" s="661"/>
      <c r="E74" s="661"/>
      <c r="F74" s="661"/>
      <c r="G74" s="661"/>
      <c r="H74" s="661"/>
      <c r="I74" s="196"/>
      <c r="J74" s="196"/>
      <c r="K74" s="161"/>
    </row>
    <row r="75" spans="1:12" ht="10.9" customHeight="1">
      <c r="B75" s="661"/>
      <c r="C75" s="661"/>
      <c r="D75" s="661"/>
      <c r="E75" s="661"/>
      <c r="F75" s="661"/>
      <c r="G75" s="661"/>
      <c r="H75" s="661"/>
      <c r="I75" s="196"/>
      <c r="J75" s="161"/>
      <c r="K75" s="161"/>
    </row>
    <row r="76" spans="1:12" s="84" customFormat="1" ht="4.9000000000000004" customHeight="1">
      <c r="B76" s="489"/>
      <c r="C76" s="489"/>
      <c r="D76" s="489"/>
      <c r="E76" s="489"/>
      <c r="F76" s="489"/>
      <c r="G76" s="489"/>
      <c r="H76" s="489"/>
      <c r="I76" s="196"/>
      <c r="J76" s="161"/>
      <c r="K76" s="161"/>
    </row>
    <row r="77" spans="1:12" s="84" customFormat="1" ht="15.6" customHeight="1">
      <c r="B77" s="489" t="s">
        <v>1013</v>
      </c>
      <c r="C77" s="489"/>
      <c r="D77" s="489"/>
      <c r="E77" s="489"/>
      <c r="F77" s="489"/>
      <c r="G77" s="489"/>
      <c r="H77" s="489"/>
      <c r="I77" s="196"/>
      <c r="J77" s="161"/>
      <c r="K77" s="161"/>
    </row>
    <row r="78" spans="1:12" ht="15.75" customHeight="1">
      <c r="B78" s="238"/>
      <c r="C78" s="238"/>
      <c r="D78" s="239"/>
      <c r="E78" s="240"/>
      <c r="F78" s="241"/>
      <c r="G78" s="241"/>
      <c r="H78" s="241"/>
      <c r="I78" s="242"/>
      <c r="J78" s="241"/>
      <c r="K78" s="241"/>
    </row>
    <row r="79" spans="1:12" ht="15.75" customHeight="1">
      <c r="B79" s="218" t="s">
        <v>1028</v>
      </c>
      <c r="C79" s="191"/>
      <c r="D79" s="153"/>
      <c r="E79" s="153"/>
      <c r="F79" s="153"/>
      <c r="G79" s="153"/>
      <c r="H79" s="153"/>
      <c r="I79" s="153"/>
      <c r="J79" s="153"/>
      <c r="K79" s="243"/>
      <c r="L79" s="29"/>
    </row>
    <row r="80" spans="1:12" s="84" customFormat="1" ht="9" customHeight="1">
      <c r="B80" s="382"/>
      <c r="C80" s="382"/>
      <c r="D80" s="382"/>
      <c r="E80" s="382"/>
      <c r="F80" s="382"/>
      <c r="G80" s="382"/>
      <c r="H80" s="382"/>
      <c r="I80" s="382"/>
      <c r="J80" s="382"/>
      <c r="K80" s="243"/>
      <c r="L80" s="29"/>
    </row>
    <row r="81" spans="2:12" s="84" customFormat="1" ht="20.25" customHeight="1">
      <c r="B81" s="470" t="s">
        <v>1156</v>
      </c>
      <c r="C81" s="381"/>
      <c r="D81" s="382"/>
      <c r="E81" s="382"/>
      <c r="F81" s="382"/>
      <c r="G81" s="382"/>
      <c r="H81" s="382"/>
      <c r="I81" s="161"/>
      <c r="J81" s="161"/>
      <c r="K81" s="473"/>
      <c r="L81" s="29"/>
    </row>
    <row r="82" spans="2:12" s="84" customFormat="1" ht="28.5" customHeight="1">
      <c r="B82" s="665" t="s">
        <v>1058</v>
      </c>
      <c r="C82" s="665"/>
      <c r="D82" s="665"/>
      <c r="E82" s="665"/>
      <c r="F82" s="665"/>
      <c r="G82" s="665"/>
      <c r="H82" s="665"/>
      <c r="I82" s="161"/>
      <c r="J82" s="161"/>
      <c r="K82" s="473"/>
      <c r="L82" s="29"/>
    </row>
    <row r="83" spans="2:12" s="84" customFormat="1" ht="8.4499999999999993" customHeight="1">
      <c r="B83" s="369"/>
      <c r="C83" s="369"/>
      <c r="D83" s="369"/>
      <c r="E83" s="369"/>
      <c r="F83" s="369"/>
      <c r="G83" s="369"/>
      <c r="H83" s="369"/>
      <c r="I83" s="161"/>
      <c r="J83" s="161"/>
      <c r="K83" s="473"/>
      <c r="L83" s="29"/>
    </row>
    <row r="84" spans="2:12" s="435" customFormat="1" ht="20.100000000000001" customHeight="1">
      <c r="B84" s="657" t="s">
        <v>722</v>
      </c>
      <c r="C84" s="658"/>
      <c r="D84" s="434" t="s">
        <v>723</v>
      </c>
      <c r="E84" s="436" t="s">
        <v>772</v>
      </c>
      <c r="F84" s="437" t="s">
        <v>773</v>
      </c>
      <c r="G84" s="436" t="s">
        <v>774</v>
      </c>
      <c r="H84" s="438" t="s">
        <v>725</v>
      </c>
      <c r="I84" s="439"/>
      <c r="J84" s="439"/>
      <c r="K84" s="439"/>
    </row>
    <row r="85" spans="2:12" ht="35.1" customHeight="1">
      <c r="B85" s="659" t="s">
        <v>1065</v>
      </c>
      <c r="C85" s="660"/>
      <c r="D85" s="223" t="s">
        <v>730</v>
      </c>
      <c r="E85" s="391">
        <f>IF($D$12="VO - Výzkumná organizace",FLOOR((E66*$E$32),1),FLOOR(E66*(E40*$E$27+E41*$F$27),1))</f>
        <v>0</v>
      </c>
      <c r="F85" s="391">
        <f>IF($D$12="VO - Výzkumná organizace",FLOOR((F66*$E$32),1),FLOOR(F66*(F40*$E$27+F41*$F$27),1))</f>
        <v>0</v>
      </c>
      <c r="G85" s="391">
        <f>IF($D$12="VO - Výzkumná organizace",FLOOR((G66*$E$32),1),FLOOR(G66*(G40*$E$27+G41*$F$27),1))</f>
        <v>0</v>
      </c>
      <c r="H85" s="392">
        <f>SUM(E85:G85)</f>
        <v>0</v>
      </c>
      <c r="I85" s="666"/>
      <c r="J85" s="667"/>
      <c r="K85" s="161"/>
    </row>
    <row r="86" spans="2:12" s="84" customFormat="1" ht="35.1" customHeight="1">
      <c r="B86" s="641" t="str">
        <f>IF(FP_HÚ&lt;&gt;"VO - výzkumná organizace","","Maximální výše podpory pro výzkumnou organizaci
v případě dofinancování druhým subjektem")</f>
        <v/>
      </c>
      <c r="C86" s="642"/>
      <c r="D86" s="244" t="str">
        <f>IF(FP_HÚ&lt;&gt;"VO - výzkumná organizace","","€")</f>
        <v/>
      </c>
      <c r="E86" s="393" t="str">
        <f>IF(FP_HÚ&lt;&gt;"VO - výzkumná organizace","",PRODUCT(E66*$F$27))</f>
        <v/>
      </c>
      <c r="F86" s="393" t="str">
        <f>IF(FP_HÚ&lt;&gt;"VO - výzkumná organizace","",PRODUCT(F66*$F$27))</f>
        <v/>
      </c>
      <c r="G86" s="393" t="str">
        <f>IF(FP_HÚ&lt;&gt;"VO - výzkumná organizace","",PRODUCT(G66*$F$27))</f>
        <v/>
      </c>
      <c r="H86" s="394" t="str">
        <f>IF(B86="","",SUM(E86:G86))</f>
        <v/>
      </c>
      <c r="I86" s="668"/>
      <c r="J86" s="667"/>
      <c r="K86" s="161"/>
    </row>
    <row r="87" spans="2:12" ht="21" customHeight="1">
      <c r="B87" s="639" t="s">
        <v>1006</v>
      </c>
      <c r="C87" s="640"/>
      <c r="D87" s="245" t="s">
        <v>730</v>
      </c>
      <c r="E87" s="395"/>
      <c r="F87" s="395"/>
      <c r="G87" s="395"/>
      <c r="H87" s="392">
        <f>SUM(E87:G87)</f>
        <v>0</v>
      </c>
      <c r="I87" s="368"/>
      <c r="J87" s="367"/>
      <c r="K87" s="161"/>
    </row>
    <row r="88" spans="2:12" ht="21" customHeight="1">
      <c r="B88" s="641" t="s">
        <v>735</v>
      </c>
      <c r="C88" s="642"/>
      <c r="D88" s="246" t="s">
        <v>730</v>
      </c>
      <c r="E88" s="396">
        <f t="shared" ref="E88:G88" si="2">E89-E87</f>
        <v>0</v>
      </c>
      <c r="F88" s="396">
        <f t="shared" si="2"/>
        <v>0</v>
      </c>
      <c r="G88" s="396">
        <f t="shared" si="2"/>
        <v>0</v>
      </c>
      <c r="H88" s="394">
        <f>SUM(E88:G88)</f>
        <v>0</v>
      </c>
      <c r="I88" s="161"/>
      <c r="J88" s="161"/>
      <c r="K88" s="161"/>
    </row>
    <row r="89" spans="2:12" ht="21" customHeight="1">
      <c r="B89" s="639" t="s">
        <v>734</v>
      </c>
      <c r="C89" s="640"/>
      <c r="D89" s="245" t="s">
        <v>730</v>
      </c>
      <c r="E89" s="391">
        <f>E66</f>
        <v>0</v>
      </c>
      <c r="F89" s="391">
        <f>F66</f>
        <v>0</v>
      </c>
      <c r="G89" s="391">
        <f>G66</f>
        <v>0</v>
      </c>
      <c r="H89" s="392">
        <f>H66</f>
        <v>0</v>
      </c>
      <c r="I89" s="161"/>
      <c r="J89" s="161"/>
      <c r="K89" s="161"/>
    </row>
    <row r="90" spans="2:12" s="47" customFormat="1" ht="3" customHeight="1">
      <c r="B90" s="226"/>
      <c r="C90" s="227"/>
      <c r="D90" s="247"/>
      <c r="E90" s="248"/>
      <c r="F90" s="248"/>
      <c r="G90" s="249"/>
      <c r="H90" s="250"/>
      <c r="I90" s="161"/>
      <c r="J90" s="161"/>
      <c r="K90" s="160"/>
    </row>
    <row r="91" spans="2:12" ht="18" customHeight="1" thickBot="1">
      <c r="B91" s="643" t="s">
        <v>736</v>
      </c>
      <c r="C91" s="644"/>
      <c r="D91" s="232" t="s">
        <v>724</v>
      </c>
      <c r="E91" s="251">
        <f t="shared" ref="E91:H91" si="3">IFERROR(E87/E89,0)</f>
        <v>0</v>
      </c>
      <c r="F91" s="251">
        <f t="shared" si="3"/>
        <v>0</v>
      </c>
      <c r="G91" s="252">
        <f t="shared" si="3"/>
        <v>0</v>
      </c>
      <c r="H91" s="253">
        <f t="shared" si="3"/>
        <v>0</v>
      </c>
      <c r="I91" s="161"/>
      <c r="J91" s="161"/>
      <c r="K91" s="161"/>
    </row>
    <row r="92" spans="2:12" s="84" customFormat="1" ht="3" customHeight="1" thickTop="1">
      <c r="B92" s="161"/>
      <c r="C92" s="161"/>
      <c r="D92" s="161"/>
      <c r="E92" s="161"/>
      <c r="F92" s="161"/>
      <c r="G92" s="161"/>
      <c r="H92" s="161"/>
      <c r="I92" s="161"/>
      <c r="J92" s="161"/>
      <c r="K92" s="161"/>
    </row>
    <row r="93" spans="2:12" s="84" customFormat="1" ht="21" customHeight="1">
      <c r="B93" s="161"/>
      <c r="C93" s="161"/>
      <c r="D93" s="161"/>
      <c r="E93" s="161"/>
      <c r="F93" s="161"/>
      <c r="G93" s="161"/>
      <c r="H93" s="653" t="str">
        <f>IF($H$86="",IF($H$87&gt;$H$85,"  Přesáhli jste maximální možnou intenzitu podpory 
  pro daný typ subjektu dle Nařízení EK!",""),IF($H$87&gt;$H$86,"  Přesáhli jste maximální možnou intenzitu podpory 
  pro daný typ subjektu dle Nařízení EK!",""))</f>
        <v/>
      </c>
      <c r="I93" s="653"/>
      <c r="J93" s="161"/>
      <c r="K93" s="161"/>
    </row>
    <row r="94" spans="2:12" s="84" customFormat="1" ht="31.5" customHeight="1">
      <c r="B94" s="476" t="str">
        <f>IF('Identifikační údaje projektu'!D23=1,"Kontrola podpory za všechny české uchazeče 
a za projekt dle programu EPSILON","")</f>
        <v/>
      </c>
      <c r="C94" s="365"/>
      <c r="D94" s="467" t="str">
        <f>IF('Identifikační údaje projektu'!D23=1,míra_podpory,"")</f>
        <v/>
      </c>
      <c r="E94" s="646" t="str">
        <f>IF('Identifikační údaje projektu'!D23=1,IF($D$94&lt;=$E$32,"  Požadovaná podpora je v pořádku.","  Požadovaná podpora převyšuje maximální možnou podporu 
  plynoucí z podmínek programu EPSILON!"),"")</f>
        <v/>
      </c>
      <c r="F94" s="647"/>
      <c r="G94" s="647"/>
      <c r="H94" s="653"/>
      <c r="I94" s="653"/>
      <c r="J94" s="466"/>
      <c r="K94" s="161"/>
    </row>
    <row r="95" spans="2:12" s="84" customFormat="1" ht="12" customHeight="1">
      <c r="B95" s="254"/>
      <c r="C95" s="161"/>
      <c r="D95" s="161"/>
      <c r="E95" s="161"/>
      <c r="F95" s="255"/>
      <c r="G95" s="161"/>
      <c r="H95" s="161"/>
      <c r="I95" s="161"/>
      <c r="J95" s="161"/>
      <c r="K95" s="161"/>
    </row>
    <row r="96" spans="2:12" ht="15.75" customHeight="1">
      <c r="B96" s="645" t="s">
        <v>999</v>
      </c>
      <c r="C96" s="645"/>
      <c r="D96" s="645"/>
      <c r="E96" s="645" t="str">
        <f t="shared" ref="E96:G96" si="4">IF(E87&gt;E85,"Překročena výše podpory","")</f>
        <v/>
      </c>
      <c r="F96" s="645" t="str">
        <f t="shared" si="4"/>
        <v/>
      </c>
      <c r="G96" s="645" t="str">
        <f t="shared" si="4"/>
        <v/>
      </c>
      <c r="H96" s="645"/>
      <c r="I96" s="645"/>
      <c r="J96" s="645"/>
      <c r="K96" s="161"/>
    </row>
    <row r="97" spans="2:11" ht="15.75" customHeight="1">
      <c r="B97" s="256"/>
      <c r="C97" s="153"/>
      <c r="D97" s="209"/>
      <c r="E97" s="209"/>
      <c r="F97" s="209"/>
      <c r="G97" s="209"/>
      <c r="H97" s="209"/>
      <c r="I97" s="153"/>
      <c r="J97" s="153"/>
      <c r="K97" s="209"/>
    </row>
    <row r="98" spans="2:11" s="47" customFormat="1" ht="15.6" customHeight="1">
      <c r="B98" s="218" t="s">
        <v>1027</v>
      </c>
      <c r="C98" s="166"/>
      <c r="D98" s="166"/>
      <c r="E98" s="166"/>
      <c r="F98" s="166"/>
      <c r="G98" s="166"/>
      <c r="H98" s="166"/>
      <c r="I98" s="166"/>
      <c r="J98" s="166"/>
      <c r="K98" s="160"/>
    </row>
    <row r="99" spans="2:11" s="47" customFormat="1" ht="4.9000000000000004" customHeight="1">
      <c r="B99" s="257"/>
      <c r="C99" s="257"/>
      <c r="D99" s="257"/>
      <c r="E99" s="257"/>
      <c r="F99" s="257"/>
      <c r="G99" s="257"/>
      <c r="H99" s="257"/>
      <c r="I99" s="257"/>
      <c r="J99" s="257"/>
      <c r="K99" s="160"/>
    </row>
    <row r="100" spans="2:11" s="84" customFormat="1" ht="15.75" customHeight="1">
      <c r="B100" s="650" t="s">
        <v>1010</v>
      </c>
      <c r="C100" s="258"/>
      <c r="D100" s="651" t="s">
        <v>730</v>
      </c>
      <c r="E100" s="652">
        <f>E66*(1-E91)</f>
        <v>0</v>
      </c>
      <c r="F100" s="652">
        <f>F66*(1-F91)</f>
        <v>0</v>
      </c>
      <c r="G100" s="652">
        <f>G66*(1-G91)</f>
        <v>0</v>
      </c>
      <c r="H100" s="648">
        <f>SUM(E100:G101)</f>
        <v>0</v>
      </c>
      <c r="I100" s="161"/>
      <c r="J100" s="161"/>
      <c r="K100" s="208"/>
    </row>
    <row r="101" spans="2:11" s="47" customFormat="1" ht="13.9" customHeight="1">
      <c r="B101" s="650"/>
      <c r="C101" s="258"/>
      <c r="D101" s="651"/>
      <c r="E101" s="652"/>
      <c r="F101" s="652"/>
      <c r="G101" s="652"/>
      <c r="H101" s="649"/>
      <c r="I101" s="161"/>
      <c r="J101" s="161"/>
      <c r="K101" s="259"/>
    </row>
    <row r="102" spans="2:11" s="47" customFormat="1" ht="9.6" customHeight="1">
      <c r="B102" s="257"/>
      <c r="C102" s="258"/>
      <c r="D102" s="257"/>
      <c r="E102" s="257"/>
      <c r="F102" s="257"/>
      <c r="G102" s="257"/>
      <c r="H102" s="257"/>
      <c r="I102" s="257"/>
      <c r="J102" s="161"/>
      <c r="K102" s="259"/>
    </row>
    <row r="103" spans="2:11" s="84" customFormat="1" ht="15.75" customHeight="1">
      <c r="B103" s="256"/>
      <c r="C103" s="209"/>
      <c r="D103" s="209"/>
      <c r="E103" s="209"/>
      <c r="F103" s="209"/>
      <c r="G103" s="209"/>
      <c r="H103" s="209"/>
      <c r="I103" s="209"/>
      <c r="J103" s="209"/>
      <c r="K103" s="209"/>
    </row>
    <row r="104" spans="2:11" s="84" customFormat="1" ht="15.75" customHeight="1">
      <c r="B104" s="401" t="s">
        <v>1150</v>
      </c>
      <c r="C104" s="156"/>
      <c r="D104" s="156"/>
      <c r="E104" s="156"/>
      <c r="F104" s="156"/>
      <c r="G104" s="156"/>
      <c r="H104" s="156"/>
      <c r="I104" s="156"/>
      <c r="J104" s="156"/>
      <c r="K104" s="208"/>
    </row>
    <row r="105" spans="2:11" s="84" customFormat="1" ht="4.9000000000000004" customHeight="1">
      <c r="B105" s="167"/>
      <c r="C105" s="167"/>
      <c r="D105" s="167"/>
      <c r="E105" s="167"/>
      <c r="F105" s="167"/>
      <c r="G105" s="260"/>
      <c r="H105" s="167"/>
      <c r="I105" s="167"/>
      <c r="J105" s="167"/>
      <c r="K105" s="208"/>
    </row>
    <row r="106" spans="2:11" s="84" customFormat="1" ht="36" customHeight="1">
      <c r="B106" s="380" t="s">
        <v>1148</v>
      </c>
      <c r="C106" s="161"/>
      <c r="D106" s="261" t="s">
        <v>1007</v>
      </c>
      <c r="E106" s="463">
        <f>$H$66</f>
        <v>0</v>
      </c>
      <c r="F106" s="161"/>
      <c r="G106" s="261" t="s">
        <v>1077</v>
      </c>
      <c r="H106" s="463">
        <f>$H$87</f>
        <v>0</v>
      </c>
      <c r="I106" s="262"/>
      <c r="J106" s="161"/>
      <c r="K106" s="208"/>
    </row>
    <row r="107" spans="2:11" s="84" customFormat="1" ht="9.6" customHeight="1">
      <c r="B107" s="161"/>
      <c r="C107" s="161"/>
      <c r="D107" s="161"/>
      <c r="E107" s="161"/>
      <c r="F107" s="161"/>
      <c r="G107" s="161"/>
      <c r="H107" s="161"/>
      <c r="I107" s="161"/>
      <c r="J107" s="161"/>
      <c r="K107" s="208"/>
    </row>
    <row r="108" spans="2:11" s="82" customFormat="1" ht="15.6" customHeight="1">
      <c r="B108" s="263"/>
      <c r="C108" s="263"/>
      <c r="D108" s="263"/>
      <c r="E108" s="263"/>
      <c r="F108" s="263"/>
      <c r="G108" s="263"/>
      <c r="H108" s="263"/>
      <c r="I108" s="263"/>
      <c r="J108" s="263"/>
      <c r="K108" s="264"/>
    </row>
    <row r="109" spans="2:11" s="82" customFormat="1" ht="15.6" customHeight="1">
      <c r="B109" s="263"/>
      <c r="C109" s="263"/>
      <c r="D109" s="263"/>
      <c r="E109" s="263"/>
      <c r="F109" s="263"/>
      <c r="G109" s="263"/>
      <c r="H109" s="263"/>
      <c r="I109" s="263"/>
      <c r="J109" s="263"/>
      <c r="K109" s="264"/>
    </row>
    <row r="110" spans="2:11" ht="15.75" customHeight="1">
      <c r="B110" s="547"/>
      <c r="C110" s="547"/>
      <c r="D110" s="547"/>
      <c r="E110" s="547"/>
      <c r="F110" s="547"/>
      <c r="G110" s="547"/>
      <c r="H110" s="547"/>
      <c r="I110" s="612" t="str">
        <f>Pokyny!E46</f>
        <v xml:space="preserve"> Verze 2: leden 2021.</v>
      </c>
      <c r="J110" s="654"/>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7" t="s">
        <v>785</v>
      </c>
      <c r="J116" s="607"/>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58EeyFnuA4K+fKWq9Iz0MY5Jp8SmRuKye1uvXMv+eUmKdSsRJFJii+XeCl2XR2Kdg6ni35Nv+k3PnByJGfdMxg==" saltValue="/SMOjg9DZiS3+GsGkIPS6A=="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 ref="D8:F8"/>
    <mergeCell ref="B37:G37"/>
    <mergeCell ref="G27:H27"/>
    <mergeCell ref="B3:G3"/>
    <mergeCell ref="F10:H10"/>
    <mergeCell ref="B14:B15"/>
    <mergeCell ref="D14:D15"/>
    <mergeCell ref="B6:J6"/>
    <mergeCell ref="E14:F15"/>
    <mergeCell ref="B63:C63"/>
    <mergeCell ref="B64:C64"/>
    <mergeCell ref="B66:C66"/>
    <mergeCell ref="B60:C60"/>
    <mergeCell ref="B59:C59"/>
    <mergeCell ref="B61:C61"/>
    <mergeCell ref="B62:C62"/>
    <mergeCell ref="B86:C86"/>
    <mergeCell ref="I66:J66"/>
    <mergeCell ref="B84:C84"/>
    <mergeCell ref="B85:C85"/>
    <mergeCell ref="B74:H75"/>
    <mergeCell ref="D70:G70"/>
    <mergeCell ref="B82:H82"/>
    <mergeCell ref="H68:I68"/>
    <mergeCell ref="I85:J86"/>
    <mergeCell ref="D72:G72"/>
    <mergeCell ref="I116:J116"/>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 ref="I110:J110"/>
  </mergeCells>
  <conditionalFormatting sqref="B4:C4">
    <cfRule type="notContainsBlanks" dxfId="62" priority="43">
      <formula>LEN(TRIM(B4))&gt;0</formula>
    </cfRule>
  </conditionalFormatting>
  <conditionalFormatting sqref="E32">
    <cfRule type="notContainsBlanks" dxfId="61" priority="35">
      <formula>LEN(TRIM(E32))&gt;0</formula>
    </cfRule>
  </conditionalFormatting>
  <conditionalFormatting sqref="D70">
    <cfRule type="containsText" dxfId="60" priority="33" operator="containsText" text="překročily">
      <formula>NOT(ISERROR(SEARCH("překročily",D70)))</formula>
    </cfRule>
    <cfRule type="containsText" dxfId="59" priority="34" operator="containsText" text="v pořádku">
      <formula>NOT(ISERROR(SEARCH("v pořádku",D70)))</formula>
    </cfRule>
    <cfRule type="containsBlanks" dxfId="58" priority="44">
      <formula>LEN(TRIM(D70))=0</formula>
    </cfRule>
  </conditionalFormatting>
  <conditionalFormatting sqref="E94">
    <cfRule type="containsText" dxfId="57" priority="18" operator="containsText" text="převyšuje">
      <formula>NOT(ISERROR(SEARCH("převyšuje",E94)))</formula>
    </cfRule>
    <cfRule type="containsText" dxfId="56" priority="19" operator="containsText" text="v pořádku">
      <formula>NOT(ISERROR(SEARCH("v pořádku",E94)))</formula>
    </cfRule>
  </conditionalFormatting>
  <conditionalFormatting sqref="D8:F8">
    <cfRule type="containsText" dxfId="55" priority="15" operator="containsText" text="chybí">
      <formula>NOT(ISERROR(SEARCH("chybí",D8)))</formula>
    </cfRule>
  </conditionalFormatting>
  <conditionalFormatting sqref="D12">
    <cfRule type="containsText" dxfId="54" priority="14" operator="containsText" text="chybí">
      <formula>NOT(ISERROR(SEARCH("chybí",D12)))</formula>
    </cfRule>
  </conditionalFormatting>
  <conditionalFormatting sqref="D94">
    <cfRule type="notContainsBlanks" dxfId="53" priority="47">
      <formula>LEN(TRIM(D94))&gt;0</formula>
    </cfRule>
    <cfRule type="containsBlanks" dxfId="52" priority="48">
      <formula>LEN(TRIM(D94))=0</formula>
    </cfRule>
  </conditionalFormatting>
  <conditionalFormatting sqref="D12:E12">
    <cfRule type="notContainsText" dxfId="51" priority="11" operator="notContains" text="Chybí">
      <formula>ISERROR(SEARCH("Chybí",D12))</formula>
    </cfRule>
  </conditionalFormatting>
  <conditionalFormatting sqref="D72">
    <cfRule type="containsText" dxfId="50" priority="3" operator="containsText" text="překročena">
      <formula>NOT(ISERROR(SEARCH("překročena",D72)))</formula>
    </cfRule>
    <cfRule type="containsText" dxfId="49" priority="4" operator="containsText" text="v pořádku">
      <formula>NOT(ISERROR(SEARCH("v pořádku",D72)))</formula>
    </cfRule>
  </conditionalFormatting>
  <conditionalFormatting sqref="E94">
    <cfRule type="containsText" dxfId="48" priority="2" operator="containsText" text="Pro kontrolu">
      <formula>NOT(ISERROR(SEARCH("Pro kontrolu",E94)))</formula>
    </cfRule>
  </conditionalFormatting>
  <conditionalFormatting sqref="D72 D70">
    <cfRule type="containsText" dxfId="47" priority="5" operator="containsText" text="relevantní">
      <formula>NOT(ISERROR(SEARCH("relevantní",D70)))</formula>
    </cfRule>
  </conditionalFormatting>
  <dataValidations count="5">
    <dataValidation allowBlank="1" sqref="D10 D12:D13" xr:uid="{A27146D4-9AE5-4D6C-A464-BBBCAD86434C}"/>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xr:uid="{808B624F-EF62-4789-99BA-5D40E0027FA8}">
      <formula1>IF($G$86="",$G$85,$G$66)</formula1>
    </dataValidation>
    <dataValidation allowBlank="1" showInputMessage="1" showErrorMessage="1" prompt="Náklady na subdodávky jsou omezeny 20 % z celkových uznaných nákladů na projekt." sqref="E61" xr:uid="{C8B18C54-4628-48FC-B5A9-D256989B872F}"/>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xr:uid="{6F208D01-5147-4C63-8968-9C31FFC51274}">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xr:uid="{C1F60BBC-2A0A-42D8-A823-57D6654378E7}">
      <formula1>IF(F87="",F85,F66)</formula1>
    </dataValidation>
  </dataValidations>
  <hyperlinks>
    <hyperlink ref="B56" r:id="rId1" xr:uid="{9E7EB424-772A-4F71-83F7-EECAC6B2BF0D}"/>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r:uid="{00000000-0002-0000-0500-000002000000}">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1926C73E-0784-4EE0-9BE3-349A75BCDC93}">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9CC8E260-61F8-4653-B1D5-9D9E410453F8}">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2EE-9173-423E-A6AF-45C0DC7CD8DC}">
  <sheetPr>
    <tabColor rgb="FFF8F8F8"/>
    <pageSetUpPr fitToPage="1"/>
  </sheetPr>
  <dimension ref="A1:L1027"/>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c r="B1" s="256"/>
      <c r="C1" s="256"/>
      <c r="D1" s="256"/>
      <c r="E1" s="256"/>
      <c r="F1" s="256"/>
      <c r="G1" s="256"/>
      <c r="H1" s="256"/>
      <c r="I1" s="256"/>
      <c r="J1" s="256"/>
      <c r="K1" s="256"/>
    </row>
    <row r="2" spans="1:11" ht="24" customHeight="1">
      <c r="B2" s="256"/>
      <c r="C2" s="256"/>
      <c r="D2" s="256"/>
      <c r="E2" s="256"/>
      <c r="F2" s="256"/>
      <c r="G2" s="256"/>
      <c r="H2" s="256"/>
      <c r="I2" s="256"/>
      <c r="J2" s="256"/>
      <c r="K2" s="256"/>
    </row>
    <row r="3" spans="1:11" ht="18" customHeight="1">
      <c r="B3" s="680" t="s">
        <v>1063</v>
      </c>
      <c r="C3" s="680"/>
      <c r="D3" s="680"/>
      <c r="E3" s="680"/>
      <c r="F3" s="680"/>
      <c r="G3" s="680"/>
      <c r="H3" s="501"/>
      <c r="I3" s="501"/>
      <c r="J3" s="501"/>
      <c r="K3" s="256"/>
    </row>
    <row r="4" spans="1:11" ht="15.75" customHeight="1">
      <c r="B4" s="503"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72" t="s">
        <v>1066</v>
      </c>
      <c r="C6" s="573"/>
      <c r="D6" s="573"/>
      <c r="E6" s="573"/>
      <c r="F6" s="573"/>
      <c r="G6" s="573"/>
      <c r="H6" s="573"/>
      <c r="I6" s="573"/>
      <c r="J6" s="573"/>
      <c r="K6" s="479"/>
    </row>
    <row r="7" spans="1:11" ht="15.75" customHeight="1">
      <c r="B7" s="152"/>
      <c r="C7" s="152"/>
      <c r="D7" s="153"/>
      <c r="E7" s="153"/>
      <c r="F7" s="153"/>
      <c r="G7" s="153"/>
      <c r="H7" s="153"/>
      <c r="I7" s="153"/>
      <c r="J7" s="153"/>
      <c r="K7" s="153"/>
    </row>
    <row r="8" spans="1:11" ht="15.75" customHeight="1">
      <c r="B8" s="154" t="s">
        <v>1199</v>
      </c>
      <c r="C8" s="152"/>
      <c r="D8" s="677" t="str">
        <f>IF('Identifikační údaje projektu'!D23="Vyberte možnost:","",IF('Identifikační údaje projektu'!D23&lt;=1,"",IF('Další účastník 1'!D15="","Chybí doplnit obchodní jméno na listu Další účastník 1",číselníky!Y10)))</f>
        <v/>
      </c>
      <c r="E8" s="677"/>
      <c r="F8" s="677"/>
      <c r="G8" s="155"/>
      <c r="H8" s="504"/>
      <c r="I8" s="156"/>
      <c r="J8" s="156"/>
      <c r="K8" s="156"/>
    </row>
    <row r="9" spans="1:11" ht="15.75" customHeight="1">
      <c r="B9" s="152"/>
      <c r="C9" s="152"/>
      <c r="D9" s="157"/>
      <c r="E9" s="156"/>
      <c r="F9" s="156"/>
      <c r="G9" s="156"/>
      <c r="H9" s="156"/>
      <c r="I9" s="156"/>
      <c r="J9" s="156"/>
      <c r="K9" s="156"/>
    </row>
    <row r="10" spans="1:11" ht="16.149999999999999" customHeight="1">
      <c r="B10" s="218" t="s">
        <v>770</v>
      </c>
      <c r="C10" s="159"/>
      <c r="D10" s="157"/>
      <c r="E10" s="157"/>
      <c r="F10" s="681"/>
      <c r="G10" s="682"/>
      <c r="H10" s="682"/>
      <c r="I10" s="160"/>
      <c r="J10" s="160"/>
      <c r="K10" s="160"/>
    </row>
    <row r="11" spans="1:11" ht="11.45" customHeight="1">
      <c r="B11" s="161"/>
      <c r="C11" s="161"/>
      <c r="D11" s="161"/>
      <c r="E11" s="161"/>
      <c r="F11" s="161"/>
      <c r="G11" s="161"/>
      <c r="H11" s="161"/>
      <c r="I11" s="161"/>
      <c r="J11" s="161"/>
      <c r="K11" s="161"/>
    </row>
    <row r="12" spans="1:11" ht="15.6" customHeight="1">
      <c r="B12" s="163" t="s">
        <v>224</v>
      </c>
      <c r="C12" s="161"/>
      <c r="D12" s="706" t="str">
        <f>IF('Identifikační údaje projektu'!D23="Vyberte možnost:","",IF('Identifikační údaje projektu'!D23&lt;=1,"",IF('Další účastník 1'!$D$19="Vyberte možnost:","Chybí doplnit na listu Další účastník 1",číselníky!X15)))</f>
        <v/>
      </c>
      <c r="E12" s="706"/>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83" t="s">
        <v>769</v>
      </c>
      <c r="C14" s="161"/>
      <c r="D14" s="684"/>
      <c r="E14" s="686" t="str">
        <f>IF('Identifikační údaje projektu'!D23="Vyberte možnost:","",IF('Identifikační údaje projektu'!D23&lt;=1,"",IF(D14="","     Nevyplněno","")))</f>
        <v/>
      </c>
      <c r="F14" s="687"/>
      <c r="G14" s="161"/>
      <c r="H14" s="161"/>
      <c r="I14" s="161"/>
      <c r="J14" s="161"/>
      <c r="K14" s="161"/>
    </row>
    <row r="15" spans="1:11" ht="15.6" customHeight="1">
      <c r="B15" s="683"/>
      <c r="C15" s="161"/>
      <c r="D15" s="685"/>
      <c r="E15" s="686"/>
      <c r="F15" s="687"/>
      <c r="G15" s="161"/>
      <c r="H15" s="161"/>
      <c r="I15" s="161"/>
      <c r="J15" s="161"/>
      <c r="K15" s="161"/>
    </row>
    <row r="16" spans="1:11" ht="10.9" customHeight="1">
      <c r="B16" s="487"/>
      <c r="C16" s="161"/>
      <c r="D16" s="487"/>
      <c r="E16" s="164"/>
      <c r="F16" s="161"/>
      <c r="G16" s="161"/>
      <c r="H16" s="161"/>
      <c r="I16" s="161"/>
      <c r="J16" s="161"/>
      <c r="K16" s="161"/>
    </row>
    <row r="17" spans="2:11" ht="43.15" customHeight="1">
      <c r="B17" s="609" t="s">
        <v>1024</v>
      </c>
      <c r="C17" s="609"/>
      <c r="D17" s="609"/>
      <c r="E17" s="609"/>
      <c r="F17" s="609"/>
      <c r="G17" s="609"/>
      <c r="H17" s="609"/>
      <c r="I17" s="505"/>
      <c r="J17" s="505"/>
      <c r="K17" s="505"/>
    </row>
    <row r="18" spans="2:11" ht="55.15" customHeight="1">
      <c r="B18" s="645" t="s">
        <v>1025</v>
      </c>
      <c r="C18" s="645"/>
      <c r="D18" s="645"/>
      <c r="E18" s="645"/>
      <c r="F18" s="645"/>
      <c r="G18" s="645"/>
      <c r="H18" s="645"/>
      <c r="I18" s="645"/>
      <c r="J18" s="645"/>
      <c r="K18" s="645"/>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1201</v>
      </c>
      <c r="C21" s="161"/>
      <c r="D21" s="168" t="s">
        <v>1001</v>
      </c>
      <c r="E21" s="169" t="s">
        <v>764</v>
      </c>
      <c r="F21" s="170" t="s">
        <v>716</v>
      </c>
      <c r="G21" s="171" t="s">
        <v>765</v>
      </c>
      <c r="H21" s="172" t="s">
        <v>717</v>
      </c>
      <c r="I21" s="161"/>
      <c r="J21" s="161"/>
      <c r="K21" s="161"/>
    </row>
    <row r="22" spans="2:11" ht="30.75" customHeight="1">
      <c r="B22" s="161"/>
      <c r="C22" s="161"/>
      <c r="D22" s="173" t="s">
        <v>718</v>
      </c>
      <c r="E22" s="174">
        <v>0.7</v>
      </c>
      <c r="F22" s="174">
        <v>0.45</v>
      </c>
      <c r="G22" s="174">
        <v>0.8</v>
      </c>
      <c r="H22" s="175">
        <v>0.6</v>
      </c>
      <c r="I22" s="161"/>
      <c r="J22" s="161"/>
      <c r="K22" s="161"/>
    </row>
    <row r="23" spans="2:11" ht="30.75" customHeight="1">
      <c r="B23" s="161"/>
      <c r="C23" s="161"/>
      <c r="D23" s="173" t="s">
        <v>719</v>
      </c>
      <c r="E23" s="176">
        <v>0.6</v>
      </c>
      <c r="F23" s="176">
        <v>0.35</v>
      </c>
      <c r="G23" s="176">
        <v>0.75</v>
      </c>
      <c r="H23" s="177">
        <v>0.5</v>
      </c>
      <c r="I23" s="161"/>
      <c r="J23" s="161"/>
      <c r="K23" s="161"/>
    </row>
    <row r="24" spans="2:11" ht="30.75" customHeight="1">
      <c r="B24" s="161"/>
      <c r="C24" s="161"/>
      <c r="D24" s="178" t="s">
        <v>720</v>
      </c>
      <c r="E24" s="174">
        <v>0.5</v>
      </c>
      <c r="F24" s="174">
        <v>0.25</v>
      </c>
      <c r="G24" s="174">
        <v>0.65</v>
      </c>
      <c r="H24" s="175">
        <v>0.4</v>
      </c>
      <c r="I24" s="161"/>
      <c r="J24" s="161"/>
      <c r="K24" s="161"/>
    </row>
    <row r="25" spans="2:11" ht="30.75" customHeight="1">
      <c r="B25" s="161"/>
      <c r="C25" s="161"/>
      <c r="D25" s="179" t="s">
        <v>721</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768</v>
      </c>
      <c r="E27" s="186">
        <f>IF($D$12="",0,IF($D$12="Chybí doplnit na listu Další účastník 1",0,IF($D$14="ANO",číselníky!AF6,číselníky!AF8)))</f>
        <v>0</v>
      </c>
      <c r="F27" s="187">
        <f>IF($D$12="",0,IF($D$12="Chybí doplnit na listu Další účastník 1",0,IF($D$14="ANO",číselníky!AG6,číselníky!AG8)))</f>
        <v>0</v>
      </c>
      <c r="G27" s="679" t="s">
        <v>771</v>
      </c>
      <c r="H27" s="679"/>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96" t="s">
        <v>1195</v>
      </c>
      <c r="C30" s="697"/>
      <c r="D30" s="698"/>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167" t="s">
        <v>1003</v>
      </c>
      <c r="C32" s="161"/>
      <c r="D32" s="185" t="s">
        <v>763</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218" t="s">
        <v>790</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6" customHeight="1">
      <c r="B37" s="609" t="s">
        <v>1026</v>
      </c>
      <c r="C37" s="609"/>
      <c r="D37" s="609"/>
      <c r="E37" s="609"/>
      <c r="F37" s="609"/>
      <c r="G37" s="609"/>
      <c r="H37" s="165"/>
      <c r="I37" s="197"/>
      <c r="J37" s="197"/>
      <c r="K37" s="197"/>
    </row>
    <row r="38" spans="2:11" ht="15.75" customHeight="1">
      <c r="B38" s="161"/>
      <c r="C38" s="161"/>
      <c r="D38" s="161"/>
      <c r="E38" s="189"/>
      <c r="F38" s="189"/>
      <c r="G38" s="189"/>
      <c r="H38" s="161"/>
      <c r="I38" s="161"/>
      <c r="J38" s="161"/>
      <c r="K38" s="161"/>
    </row>
    <row r="39" spans="2:11" ht="15.75" customHeight="1">
      <c r="B39" s="657" t="s">
        <v>722</v>
      </c>
      <c r="C39" s="658"/>
      <c r="D39" s="434" t="s">
        <v>723</v>
      </c>
      <c r="E39" s="434" t="s">
        <v>772</v>
      </c>
      <c r="F39" s="434" t="s">
        <v>773</v>
      </c>
      <c r="G39" s="434" t="s">
        <v>774</v>
      </c>
      <c r="H39" s="161"/>
      <c r="I39" s="161"/>
      <c r="J39" s="161"/>
      <c r="K39" s="161"/>
    </row>
    <row r="40" spans="2:11" ht="21" customHeight="1">
      <c r="B40" s="671" t="s">
        <v>766</v>
      </c>
      <c r="C40" s="672"/>
      <c r="D40" s="198" t="s">
        <v>724</v>
      </c>
      <c r="E40" s="199"/>
      <c r="F40" s="199"/>
      <c r="G40" s="444"/>
      <c r="H40" s="161"/>
      <c r="I40" s="161"/>
      <c r="J40" s="161"/>
      <c r="K40" s="161"/>
    </row>
    <row r="41" spans="2:11" ht="21.6" customHeight="1">
      <c r="B41" s="673" t="s">
        <v>998</v>
      </c>
      <c r="C41" s="674"/>
      <c r="D41" s="224" t="s">
        <v>724</v>
      </c>
      <c r="E41" s="445">
        <f t="shared" ref="E41:G41" si="0">1-E40</f>
        <v>1</v>
      </c>
      <c r="F41" s="445">
        <f t="shared" si="0"/>
        <v>1</v>
      </c>
      <c r="G41" s="446">
        <f t="shared" si="0"/>
        <v>1</v>
      </c>
      <c r="H41" s="200"/>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57" t="s">
        <v>722</v>
      </c>
      <c r="C43" s="658"/>
      <c r="D43" s="434" t="s">
        <v>723</v>
      </c>
      <c r="E43" s="434" t="s">
        <v>772</v>
      </c>
      <c r="F43" s="434" t="s">
        <v>773</v>
      </c>
      <c r="G43" s="434" t="s">
        <v>775</v>
      </c>
      <c r="H43" s="200"/>
      <c r="I43" s="439"/>
      <c r="J43" s="439"/>
      <c r="K43" s="439"/>
    </row>
    <row r="44" spans="2:11" ht="21" customHeight="1">
      <c r="B44" s="690" t="s">
        <v>778</v>
      </c>
      <c r="C44" s="691"/>
      <c r="D44" s="202" t="s">
        <v>730</v>
      </c>
      <c r="E44" s="498">
        <f>E$40*E$66</f>
        <v>0</v>
      </c>
      <c r="F44" s="498">
        <f>F$40*F$66</f>
        <v>0</v>
      </c>
      <c r="G44" s="498">
        <f>G$40*G$66</f>
        <v>0</v>
      </c>
      <c r="H44" s="200"/>
      <c r="I44" s="161"/>
      <c r="J44" s="161"/>
      <c r="K44" s="161"/>
    </row>
    <row r="45" spans="2:11" ht="21" customHeight="1">
      <c r="B45" s="673" t="s">
        <v>779</v>
      </c>
      <c r="C45" s="674"/>
      <c r="D45" s="442" t="s">
        <v>730</v>
      </c>
      <c r="E45" s="443">
        <f>E$41*E$66</f>
        <v>0</v>
      </c>
      <c r="F45" s="443">
        <f>F$41*F$66</f>
        <v>0</v>
      </c>
      <c r="G45" s="443">
        <f>G$41*G$66</f>
        <v>0</v>
      </c>
      <c r="H45" s="200"/>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728</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705" t="s">
        <v>1080</v>
      </c>
      <c r="C50" s="705"/>
      <c r="D50" s="705"/>
      <c r="E50" s="705"/>
      <c r="F50" s="705"/>
      <c r="G50" s="705"/>
      <c r="H50" s="705"/>
      <c r="I50" s="161"/>
      <c r="J50" s="161"/>
      <c r="K50" s="161"/>
    </row>
    <row r="51" spans="1:11" ht="27.75" customHeight="1">
      <c r="B51" s="609" t="s">
        <v>1081</v>
      </c>
      <c r="C51" s="609"/>
      <c r="D51" s="609"/>
      <c r="E51" s="609"/>
      <c r="F51" s="609"/>
      <c r="G51" s="609"/>
      <c r="H51" s="609"/>
      <c r="I51" s="196"/>
      <c r="J51" s="196"/>
      <c r="K51" s="196"/>
    </row>
    <row r="52" spans="1:11" ht="42" customHeight="1">
      <c r="B52" s="609" t="s">
        <v>1079</v>
      </c>
      <c r="C52" s="609"/>
      <c r="D52" s="609"/>
      <c r="E52" s="609"/>
      <c r="F52" s="609"/>
      <c r="G52" s="609"/>
      <c r="H52" s="609"/>
      <c r="I52" s="196"/>
      <c r="J52" s="196"/>
      <c r="K52" s="196"/>
    </row>
    <row r="53" spans="1:11" s="47" customFormat="1" ht="15.75" customHeight="1">
      <c r="B53" s="213"/>
      <c r="C53" s="214"/>
      <c r="D53" s="215"/>
      <c r="E53" s="215"/>
      <c r="F53" s="214"/>
      <c r="G53" s="214"/>
      <c r="H53" s="214"/>
      <c r="I53" s="216"/>
      <c r="J53" s="217"/>
      <c r="K53" s="217"/>
    </row>
    <row r="54" spans="1:11" ht="15.6" customHeight="1">
      <c r="B54" s="218" t="s">
        <v>1029</v>
      </c>
      <c r="C54" s="210"/>
      <c r="D54" s="219"/>
      <c r="E54" s="219"/>
      <c r="F54" s="153"/>
      <c r="G54" s="153"/>
      <c r="H54" s="153"/>
      <c r="I54" s="153"/>
      <c r="J54" s="153"/>
      <c r="K54" s="153"/>
    </row>
    <row r="55" spans="1:11" ht="4.1500000000000004" customHeight="1">
      <c r="B55" s="704"/>
      <c r="C55" s="704"/>
      <c r="D55" s="704"/>
      <c r="E55" s="704"/>
      <c r="F55" s="704"/>
      <c r="G55" s="704"/>
      <c r="H55" s="704"/>
      <c r="I55" s="704"/>
      <c r="J55" s="704"/>
      <c r="K55" s="704"/>
    </row>
    <row r="56" spans="1:11" ht="23.45" customHeight="1">
      <c r="B56" s="221" t="s">
        <v>780</v>
      </c>
      <c r="C56" s="485"/>
      <c r="D56" s="485"/>
      <c r="E56" s="485"/>
      <c r="F56" s="485"/>
      <c r="G56" s="485"/>
      <c r="H56" s="485"/>
      <c r="I56" s="485"/>
      <c r="J56" s="485"/>
      <c r="K56" s="485"/>
    </row>
    <row r="57" spans="1:11" ht="15.75" customHeight="1">
      <c r="B57" s="689" t="s">
        <v>1149</v>
      </c>
      <c r="C57" s="689"/>
      <c r="D57" s="689"/>
      <c r="E57" s="689"/>
      <c r="F57" s="689"/>
      <c r="G57" s="689"/>
      <c r="H57" s="689"/>
      <c r="I57" s="689"/>
      <c r="J57" s="689"/>
      <c r="K57" s="689"/>
    </row>
    <row r="58" spans="1:11" ht="10.9" customHeight="1">
      <c r="B58" s="161"/>
      <c r="C58" s="161"/>
      <c r="D58" s="161"/>
      <c r="E58" s="161"/>
      <c r="F58" s="161"/>
      <c r="G58" s="161"/>
      <c r="H58" s="161"/>
      <c r="I58" s="161"/>
      <c r="J58" s="161"/>
      <c r="K58" s="161"/>
    </row>
    <row r="59" spans="1:11" s="435" customFormat="1" ht="20.100000000000001" customHeight="1">
      <c r="A59" s="441"/>
      <c r="B59" s="657" t="s">
        <v>722</v>
      </c>
      <c r="C59" s="658"/>
      <c r="D59" s="434" t="s">
        <v>723</v>
      </c>
      <c r="E59" s="434" t="s">
        <v>772</v>
      </c>
      <c r="F59" s="434" t="s">
        <v>773</v>
      </c>
      <c r="G59" s="434" t="s">
        <v>774</v>
      </c>
      <c r="H59" s="484" t="s">
        <v>725</v>
      </c>
      <c r="I59" s="439"/>
      <c r="J59" s="439"/>
      <c r="K59" s="506"/>
    </row>
    <row r="60" spans="1:11" ht="21" customHeight="1">
      <c r="A60" s="93"/>
      <c r="B60" s="671" t="s">
        <v>726</v>
      </c>
      <c r="C60" s="672"/>
      <c r="D60" s="223" t="s">
        <v>730</v>
      </c>
      <c r="E60" s="507"/>
      <c r="F60" s="390"/>
      <c r="G60" s="390"/>
      <c r="H60" s="499">
        <f>SUM(E60:G60)</f>
        <v>0</v>
      </c>
      <c r="I60" s="161"/>
      <c r="J60" s="161"/>
      <c r="K60" s="488"/>
    </row>
    <row r="61" spans="1:11" ht="21" customHeight="1">
      <c r="A61" s="93"/>
      <c r="B61" s="673" t="s">
        <v>727</v>
      </c>
      <c r="C61" s="674"/>
      <c r="D61" s="224" t="s">
        <v>730</v>
      </c>
      <c r="E61" s="390"/>
      <c r="F61" s="390"/>
      <c r="G61" s="390"/>
      <c r="H61" s="500">
        <f>SUM(E61:G61)</f>
        <v>0</v>
      </c>
      <c r="I61" s="161"/>
      <c r="J61" s="161"/>
      <c r="K61" s="488"/>
    </row>
    <row r="62" spans="1:11" ht="21" customHeight="1">
      <c r="A62" s="93"/>
      <c r="B62" s="675" t="s">
        <v>729</v>
      </c>
      <c r="C62" s="676"/>
      <c r="D62" s="225" t="s">
        <v>730</v>
      </c>
      <c r="E62" s="390"/>
      <c r="F62" s="390"/>
      <c r="G62" s="390"/>
      <c r="H62" s="499">
        <f>SUM(E62:G62)</f>
        <v>0</v>
      </c>
      <c r="I62" s="161"/>
      <c r="J62" s="161"/>
      <c r="K62" s="488"/>
    </row>
    <row r="63" spans="1:11" ht="21" customHeight="1">
      <c r="A63" s="93"/>
      <c r="B63" s="669" t="s">
        <v>731</v>
      </c>
      <c r="C63" s="670"/>
      <c r="D63" s="224" t="s">
        <v>730</v>
      </c>
      <c r="E63" s="390"/>
      <c r="F63" s="390"/>
      <c r="G63" s="390"/>
      <c r="H63" s="500">
        <f>SUM(E63:G63)</f>
        <v>0</v>
      </c>
      <c r="I63" s="161"/>
      <c r="J63" s="161"/>
      <c r="K63" s="488"/>
    </row>
    <row r="64" spans="1:11" ht="21" customHeight="1">
      <c r="A64" s="93"/>
      <c r="B64" s="671" t="s">
        <v>732</v>
      </c>
      <c r="C64" s="672"/>
      <c r="D64" s="225" t="s">
        <v>730</v>
      </c>
      <c r="E64" s="390"/>
      <c r="F64" s="390"/>
      <c r="G64" s="390"/>
      <c r="H64" s="499">
        <f>SUM(E64:G64)</f>
        <v>0</v>
      </c>
      <c r="I64" s="161"/>
      <c r="J64" s="161"/>
      <c r="K64" s="488"/>
    </row>
    <row r="65" spans="1:12" s="47" customFormat="1" ht="3" customHeight="1">
      <c r="A65" s="110"/>
      <c r="B65" s="508"/>
      <c r="C65" s="509"/>
      <c r="D65" s="510"/>
      <c r="E65" s="511"/>
      <c r="F65" s="511"/>
      <c r="G65" s="511"/>
      <c r="H65" s="512"/>
      <c r="I65" s="161"/>
      <c r="J65" s="161"/>
      <c r="K65" s="231"/>
    </row>
    <row r="66" spans="1:12" ht="18" customHeight="1" thickBot="1">
      <c r="A66" s="93"/>
      <c r="B66" s="643" t="s">
        <v>1004</v>
      </c>
      <c r="C66" s="644"/>
      <c r="D66" s="232" t="s">
        <v>730</v>
      </c>
      <c r="E66" s="397">
        <f t="shared" ref="E66:H66" si="1">SUM(E60:E64)</f>
        <v>0</v>
      </c>
      <c r="F66" s="397">
        <f t="shared" si="1"/>
        <v>0</v>
      </c>
      <c r="G66" s="397">
        <f t="shared" si="1"/>
        <v>0</v>
      </c>
      <c r="H66" s="398">
        <f t="shared" si="1"/>
        <v>0</v>
      </c>
      <c r="I66" s="656"/>
      <c r="J66" s="656"/>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56"/>
      <c r="J68" s="656"/>
      <c r="K68" s="488"/>
    </row>
    <row r="69" spans="1:12" ht="5.45" customHeight="1">
      <c r="A69" s="36"/>
      <c r="B69" s="234"/>
      <c r="C69" s="234"/>
      <c r="D69" s="234"/>
      <c r="E69" s="234"/>
      <c r="F69" s="234"/>
      <c r="G69" s="234"/>
      <c r="H69" s="473"/>
      <c r="I69" s="488"/>
      <c r="J69" s="488"/>
      <c r="K69" s="488"/>
    </row>
    <row r="70" spans="1:12" ht="20.45" customHeight="1">
      <c r="B70" s="236" t="s">
        <v>776</v>
      </c>
      <c r="C70" s="234"/>
      <c r="D70" s="646" t="str">
        <f>IF(H61=0,"  Není relevantní",IF(H61&lt;=0.2*(H66),"  Výše nákladů na subdodávky je v pořádku.","  Náklady na subdodávky překročily 20% z celkových uznaných nákladů."))</f>
        <v xml:space="preserve">  Není relevantní</v>
      </c>
      <c r="E70" s="647"/>
      <c r="F70" s="647"/>
      <c r="G70" s="647"/>
      <c r="H70" s="473"/>
      <c r="I70" s="488"/>
      <c r="J70" s="488"/>
      <c r="K70" s="161"/>
    </row>
    <row r="71" spans="1:12" ht="9" customHeight="1">
      <c r="B71" s="236"/>
      <c r="C71" s="234"/>
      <c r="D71" s="490"/>
      <c r="E71" s="490"/>
      <c r="F71" s="490"/>
      <c r="G71" s="490"/>
      <c r="H71" s="473"/>
      <c r="I71" s="488"/>
      <c r="J71" s="488"/>
      <c r="K71" s="161"/>
    </row>
    <row r="72" spans="1:12" ht="20.25" customHeight="1">
      <c r="B72" s="236" t="s">
        <v>1078</v>
      </c>
      <c r="C72" s="234"/>
      <c r="D72" s="662" t="str">
        <f>IF($D$48="Flat rate 25 %",IF(H64&gt;SUM(H60+H62+H63)*0.25,"  Výše nepřímých nákladů vykazovaných metodou flat rate 25 % překročena! Prosím opravte.","  Výše nepřímých nákladů je v pořádku."),"  Není relevantní")</f>
        <v xml:space="preserve">  Není relevantní</v>
      </c>
      <c r="E72" s="663"/>
      <c r="F72" s="663"/>
      <c r="G72" s="664"/>
      <c r="H72" s="473"/>
      <c r="I72" s="488"/>
      <c r="J72" s="488"/>
      <c r="K72" s="161"/>
    </row>
    <row r="73" spans="1:12" ht="9" customHeight="1">
      <c r="B73" s="237"/>
      <c r="C73" s="234"/>
      <c r="D73" s="492"/>
      <c r="E73" s="492"/>
      <c r="F73" s="492"/>
      <c r="G73" s="234"/>
      <c r="H73" s="473"/>
      <c r="I73" s="488"/>
      <c r="J73" s="488"/>
      <c r="K73" s="161"/>
    </row>
    <row r="74" spans="1:12" ht="25.15" customHeight="1">
      <c r="B74" s="645" t="s">
        <v>1082</v>
      </c>
      <c r="C74" s="645"/>
      <c r="D74" s="645"/>
      <c r="E74" s="645"/>
      <c r="F74" s="645"/>
      <c r="G74" s="645"/>
      <c r="H74" s="645"/>
      <c r="I74" s="196"/>
      <c r="J74" s="196"/>
      <c r="K74" s="161"/>
    </row>
    <row r="75" spans="1:12" ht="4.9000000000000004" customHeight="1">
      <c r="B75" s="645"/>
      <c r="C75" s="645"/>
      <c r="D75" s="645"/>
      <c r="E75" s="645"/>
      <c r="F75" s="645"/>
      <c r="G75" s="645"/>
      <c r="H75" s="645"/>
      <c r="I75" s="196"/>
      <c r="J75" s="196"/>
      <c r="K75" s="161"/>
    </row>
    <row r="76" spans="1:12" ht="15.6" customHeight="1">
      <c r="B76" s="513" t="s">
        <v>1017</v>
      </c>
      <c r="C76" s="513"/>
      <c r="D76" s="513"/>
      <c r="E76" s="513"/>
      <c r="F76" s="513"/>
      <c r="G76" s="513"/>
      <c r="H76" s="513"/>
      <c r="I76" s="196"/>
      <c r="J76" s="161"/>
      <c r="K76" s="161"/>
    </row>
    <row r="77" spans="1:12" ht="15.75" customHeight="1">
      <c r="B77" s="238"/>
      <c r="C77" s="238"/>
      <c r="D77" s="239"/>
      <c r="E77" s="240"/>
      <c r="F77" s="241"/>
      <c r="G77" s="241"/>
      <c r="H77" s="241"/>
      <c r="I77" s="242"/>
      <c r="J77" s="241"/>
      <c r="K77" s="241"/>
    </row>
    <row r="78" spans="1:12" ht="16.149999999999999" customHeight="1">
      <c r="B78" s="218" t="s">
        <v>1028</v>
      </c>
      <c r="C78" s="191"/>
      <c r="D78" s="153"/>
      <c r="E78" s="153"/>
      <c r="F78" s="153"/>
      <c r="G78" s="153"/>
      <c r="H78" s="153"/>
      <c r="I78" s="153"/>
      <c r="J78" s="153"/>
      <c r="K78" s="243"/>
      <c r="L78" s="29"/>
    </row>
    <row r="79" spans="1:12" ht="9" customHeight="1">
      <c r="B79" s="192"/>
      <c r="C79" s="193"/>
      <c r="D79" s="161"/>
      <c r="E79" s="161"/>
      <c r="F79" s="161"/>
      <c r="G79" s="161"/>
      <c r="H79" s="161"/>
      <c r="I79" s="161"/>
      <c r="J79" s="161"/>
      <c r="K79" s="243"/>
      <c r="L79" s="29"/>
    </row>
    <row r="80" spans="1:12" ht="20.25" customHeight="1">
      <c r="B80" s="470" t="s">
        <v>1156</v>
      </c>
      <c r="C80" s="193"/>
      <c r="D80" s="161"/>
      <c r="E80" s="161"/>
      <c r="F80" s="161"/>
      <c r="G80" s="161"/>
      <c r="H80" s="161"/>
      <c r="I80" s="161"/>
      <c r="J80" s="161"/>
      <c r="K80" s="473"/>
      <c r="L80" s="29"/>
    </row>
    <row r="81" spans="2:12" ht="28.5" customHeight="1">
      <c r="B81" s="665" t="s">
        <v>1058</v>
      </c>
      <c r="C81" s="665"/>
      <c r="D81" s="665"/>
      <c r="E81" s="665"/>
      <c r="F81" s="665"/>
      <c r="G81" s="665"/>
      <c r="H81" s="665"/>
      <c r="I81" s="161"/>
      <c r="J81" s="161"/>
      <c r="K81" s="473"/>
      <c r="L81" s="29"/>
    </row>
    <row r="82" spans="2:12" ht="5.45" customHeight="1">
      <c r="B82" s="514"/>
      <c r="C82" s="193"/>
      <c r="D82" s="161"/>
      <c r="E82" s="161"/>
      <c r="F82" s="161"/>
      <c r="G82" s="161"/>
      <c r="H82" s="161"/>
      <c r="I82" s="161"/>
      <c r="J82" s="161"/>
      <c r="K82" s="473"/>
      <c r="L82" s="29"/>
    </row>
    <row r="83" spans="2:12" s="435" customFormat="1" ht="20.100000000000001" customHeight="1">
      <c r="B83" s="657" t="s">
        <v>722</v>
      </c>
      <c r="C83" s="658"/>
      <c r="D83" s="434" t="s">
        <v>723</v>
      </c>
      <c r="E83" s="436" t="s">
        <v>772</v>
      </c>
      <c r="F83" s="437" t="s">
        <v>773</v>
      </c>
      <c r="G83" s="436" t="s">
        <v>774</v>
      </c>
      <c r="H83" s="438" t="s">
        <v>725</v>
      </c>
      <c r="I83" s="439"/>
      <c r="J83" s="439"/>
      <c r="K83" s="439"/>
    </row>
    <row r="84" spans="2:12" ht="34.5" customHeight="1">
      <c r="B84" s="659" t="s">
        <v>1065</v>
      </c>
      <c r="C84" s="660"/>
      <c r="D84" s="223" t="s">
        <v>730</v>
      </c>
      <c r="E84" s="391">
        <f>IF($D$12="VO - Výzkumná organizace",FLOOR((E66*$E$32),1),FLOOR(E66*(E40*$E$27+E41*$F$27),1))</f>
        <v>0</v>
      </c>
      <c r="F84" s="391">
        <f>IF($D$12="VO - Výzkumná organizace",FLOOR((F66*$E$32),1),FLOOR(F66*(F40*$E$27+F41*$F$27),1))</f>
        <v>0</v>
      </c>
      <c r="G84" s="391">
        <f>IF($D$12="VO - Výzkumná organizace",FLOOR((G66*$E$32),1),FLOOR(G66*(G40*$E$27+G41*$F$27),1))</f>
        <v>0</v>
      </c>
      <c r="H84" s="392">
        <f>SUM(E84:G84)</f>
        <v>0</v>
      </c>
      <c r="I84" s="666"/>
      <c r="J84" s="667"/>
      <c r="K84" s="161"/>
    </row>
    <row r="85" spans="2:12" ht="34.5" customHeight="1">
      <c r="B85" s="701" t="str">
        <f>IF(FP_DU&lt;&gt;"VO - výzkumná organizace","","Maximální výše podpory pro výzkumnou organizaci
v případě dofinancování druhým subjektem")</f>
        <v/>
      </c>
      <c r="C85" s="702"/>
      <c r="D85" s="423" t="str">
        <f>IF(FP_DU&lt;&gt;"VO - výzkumná organizace","","€")</f>
        <v/>
      </c>
      <c r="E85" s="393" t="str">
        <f>IF(FP_DU&lt;&gt;"VO - výzkumná organizace","",PRODUCT(E66*1))</f>
        <v/>
      </c>
      <c r="F85" s="393" t="str">
        <f>IF(FP_DU&lt;&gt;"VO - výzkumná organizace","",PRODUCT(F66*1))</f>
        <v/>
      </c>
      <c r="G85" s="393" t="str">
        <f>IF(FP_DU&lt;&gt;"VO - výzkumná organizace","",PRODUCT(G66*1))</f>
        <v/>
      </c>
      <c r="H85" s="394" t="str">
        <f>IF(B85="","",SUM(E85:G85))</f>
        <v/>
      </c>
      <c r="I85" s="666"/>
      <c r="J85" s="667"/>
      <c r="K85" s="161"/>
    </row>
    <row r="86" spans="2:12" ht="21" customHeight="1">
      <c r="B86" s="675" t="s">
        <v>1005</v>
      </c>
      <c r="C86" s="676"/>
      <c r="D86" s="225" t="s">
        <v>730</v>
      </c>
      <c r="E86" s="395"/>
      <c r="F86" s="395"/>
      <c r="G86" s="395"/>
      <c r="H86" s="392">
        <f>SUM(E86:G86)</f>
        <v>0</v>
      </c>
      <c r="I86" s="668"/>
      <c r="J86" s="667"/>
      <c r="K86" s="161"/>
    </row>
    <row r="87" spans="2:12" ht="21" customHeight="1">
      <c r="B87" s="641" t="s">
        <v>735</v>
      </c>
      <c r="C87" s="642"/>
      <c r="D87" s="244" t="s">
        <v>730</v>
      </c>
      <c r="E87" s="393">
        <f t="shared" ref="E87:G87" si="2">E88-E86</f>
        <v>0</v>
      </c>
      <c r="F87" s="393">
        <f t="shared" si="2"/>
        <v>0</v>
      </c>
      <c r="G87" s="393">
        <f t="shared" si="2"/>
        <v>0</v>
      </c>
      <c r="H87" s="394">
        <f>SUM(E87:G87)</f>
        <v>0</v>
      </c>
      <c r="I87" s="161"/>
      <c r="J87" s="161"/>
      <c r="K87" s="161"/>
    </row>
    <row r="88" spans="2:12" ht="21" customHeight="1">
      <c r="B88" s="671" t="s">
        <v>734</v>
      </c>
      <c r="C88" s="672"/>
      <c r="D88" s="223" t="s">
        <v>730</v>
      </c>
      <c r="E88" s="391">
        <f>E66</f>
        <v>0</v>
      </c>
      <c r="F88" s="391">
        <f t="shared" ref="F88:H88" si="3">F66</f>
        <v>0</v>
      </c>
      <c r="G88" s="391">
        <f t="shared" si="3"/>
        <v>0</v>
      </c>
      <c r="H88" s="392">
        <f t="shared" si="3"/>
        <v>0</v>
      </c>
      <c r="I88" s="161"/>
      <c r="J88" s="161"/>
      <c r="K88" s="161"/>
    </row>
    <row r="89" spans="2:12" ht="3" customHeight="1">
      <c r="B89" s="515"/>
      <c r="C89" s="516"/>
      <c r="D89" s="517"/>
      <c r="E89" s="518"/>
      <c r="F89" s="518"/>
      <c r="G89" s="519"/>
      <c r="H89" s="520"/>
      <c r="I89" s="161"/>
      <c r="J89" s="161"/>
      <c r="K89" s="161"/>
    </row>
    <row r="90" spans="2:12" ht="18" customHeight="1" thickBot="1">
      <c r="B90" s="643" t="s">
        <v>736</v>
      </c>
      <c r="C90" s="644"/>
      <c r="D90" s="232" t="s">
        <v>724</v>
      </c>
      <c r="E90" s="251">
        <f t="shared" ref="E90:H90" si="4">IFERROR(E86/E88,0)</f>
        <v>0</v>
      </c>
      <c r="F90" s="251">
        <f t="shared" si="4"/>
        <v>0</v>
      </c>
      <c r="G90" s="252">
        <f t="shared" si="4"/>
        <v>0</v>
      </c>
      <c r="H90" s="521">
        <f t="shared" si="4"/>
        <v>0</v>
      </c>
      <c r="I90" s="161"/>
      <c r="J90" s="161"/>
      <c r="K90" s="161"/>
    </row>
    <row r="91" spans="2:12" ht="3" customHeight="1" thickTop="1">
      <c r="B91" s="161"/>
      <c r="C91" s="161"/>
      <c r="D91" s="161"/>
      <c r="E91" s="161"/>
      <c r="F91" s="161"/>
      <c r="G91" s="161"/>
      <c r="H91" s="161"/>
      <c r="I91" s="161"/>
      <c r="J91" s="161"/>
      <c r="K91" s="161"/>
    </row>
    <row r="92" spans="2:12" ht="21" customHeight="1">
      <c r="B92" s="161"/>
      <c r="C92" s="161"/>
      <c r="D92" s="161"/>
      <c r="E92" s="161"/>
      <c r="F92" s="161"/>
      <c r="G92" s="161"/>
      <c r="H92" s="703" t="str">
        <f>IF($H$85="",IF($H$86&gt;$H$84,"  Přesáhli jste maximální možnou intenzitu podpory 
  pro daný typ subjektu dle Nařízení EK!",""),IF($H$86&gt;$H$85,"  Přesáhli jste maximální možnou intenzitu podpory
  pro daný typ subjektu dle Nařízení EK!",""))</f>
        <v/>
      </c>
      <c r="I92" s="703"/>
      <c r="J92" s="161"/>
      <c r="K92" s="161"/>
    </row>
    <row r="93" spans="2:12" ht="31.5" customHeight="1">
      <c r="B93" s="476" t="str">
        <f>IF('Identifikační údaje projektu'!D23=2,"Kontrola podpory za všechny české uchazeče 
a za projekt dle programu EPSILON","")</f>
        <v/>
      </c>
      <c r="C93" s="477"/>
      <c r="D93" s="366" t="str">
        <f>IF('Identifikační údaje projektu'!D23=2,míra_podpory,"")</f>
        <v/>
      </c>
      <c r="E93" s="662" t="str">
        <f>IF('Identifikační údaje projektu'!D23=2,IF($D$93&lt;=$E$32,"  Požadovaná podpora je v pořádku.","  Požadovaná podpora převyšuje maximální možnou podporu 
  plynoucí z podmínek programu EPSILON!"),"")</f>
        <v/>
      </c>
      <c r="F93" s="663"/>
      <c r="G93" s="664"/>
      <c r="H93" s="703"/>
      <c r="I93" s="703"/>
      <c r="J93" s="161"/>
      <c r="K93" s="161"/>
    </row>
    <row r="94" spans="2:12" ht="12" customHeight="1">
      <c r="B94" s="254"/>
      <c r="C94" s="161"/>
      <c r="D94" s="161"/>
      <c r="E94" s="161"/>
      <c r="F94" s="161"/>
      <c r="G94" s="161"/>
      <c r="H94" s="161"/>
      <c r="I94" s="161"/>
      <c r="J94" s="161"/>
      <c r="K94" s="161"/>
    </row>
    <row r="95" spans="2:12" ht="15.75" customHeight="1">
      <c r="B95" s="645" t="s">
        <v>999</v>
      </c>
      <c r="C95" s="645"/>
      <c r="D95" s="645"/>
      <c r="E95" s="645" t="str">
        <f t="shared" ref="E95:G95" si="5">IF(E86&gt;E84,"Překročena výše podpory","")</f>
        <v/>
      </c>
      <c r="F95" s="645" t="str">
        <f t="shared" si="5"/>
        <v/>
      </c>
      <c r="G95" s="645" t="str">
        <f t="shared" si="5"/>
        <v/>
      </c>
      <c r="H95" s="645"/>
      <c r="I95" s="645"/>
      <c r="J95" s="645"/>
      <c r="K95" s="161"/>
    </row>
    <row r="96" spans="2:12" s="47" customFormat="1" ht="15.6" customHeight="1">
      <c r="B96" s="166"/>
      <c r="C96" s="166"/>
      <c r="D96" s="166"/>
      <c r="E96" s="166"/>
      <c r="F96" s="166"/>
      <c r="G96" s="166"/>
      <c r="H96" s="166"/>
      <c r="I96" s="166"/>
      <c r="J96" s="166"/>
      <c r="K96" s="160"/>
    </row>
    <row r="97" spans="2:11" s="47" customFormat="1" ht="15.6" customHeight="1">
      <c r="B97" s="218" t="s">
        <v>1027</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50" t="s">
        <v>1010</v>
      </c>
      <c r="C99" s="258"/>
      <c r="D99" s="651" t="s">
        <v>730</v>
      </c>
      <c r="E99" s="652">
        <f>E66*(1-E90)</f>
        <v>0</v>
      </c>
      <c r="F99" s="652">
        <f t="shared" ref="F99:G99" si="6">F66*(1-F90)</f>
        <v>0</v>
      </c>
      <c r="G99" s="652">
        <f t="shared" si="6"/>
        <v>0</v>
      </c>
      <c r="H99" s="648">
        <f>SUM(E99:G100)</f>
        <v>0</v>
      </c>
      <c r="I99" s="161"/>
      <c r="J99" s="161"/>
      <c r="K99" s="208"/>
    </row>
    <row r="100" spans="2:11" s="47" customFormat="1" ht="13.9" customHeight="1">
      <c r="B100" s="650"/>
      <c r="C100" s="258"/>
      <c r="D100" s="651"/>
      <c r="E100" s="652"/>
      <c r="F100" s="652"/>
      <c r="G100" s="652"/>
      <c r="H100" s="649"/>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1150</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1148</v>
      </c>
      <c r="C105" s="161"/>
      <c r="D105" s="261" t="s">
        <v>1007</v>
      </c>
      <c r="E105" s="522">
        <f>$H$66</f>
        <v>0</v>
      </c>
      <c r="F105" s="161"/>
      <c r="G105" s="261" t="s">
        <v>1077</v>
      </c>
      <c r="H105" s="522">
        <f>$H$86</f>
        <v>0</v>
      </c>
      <c r="I105" s="262"/>
      <c r="J105" s="161"/>
      <c r="K105" s="208"/>
    </row>
    <row r="106" spans="2:11" ht="9.6" customHeight="1">
      <c r="B106" s="73"/>
      <c r="C106" s="73"/>
      <c r="D106" s="73"/>
      <c r="E106" s="73"/>
      <c r="F106" s="73"/>
      <c r="G106" s="73"/>
      <c r="H106" s="73"/>
      <c r="I106" s="73"/>
      <c r="J106" s="73"/>
      <c r="K106" s="30"/>
    </row>
    <row r="107" spans="2:11" s="47" customFormat="1" ht="15.75" customHeight="1">
      <c r="B107" s="116"/>
      <c r="C107" s="115"/>
      <c r="D107" s="112"/>
      <c r="E107" s="113"/>
      <c r="F107" s="113"/>
      <c r="G107" s="113"/>
      <c r="H107" s="114"/>
      <c r="I107" s="42"/>
      <c r="J107" s="42"/>
      <c r="K107" s="81"/>
    </row>
    <row r="108" spans="2:11" s="47" customFormat="1" ht="15.75" customHeight="1">
      <c r="B108" s="116"/>
      <c r="C108" s="115"/>
      <c r="D108" s="112"/>
      <c r="E108" s="113"/>
      <c r="F108" s="113"/>
      <c r="G108" s="113"/>
      <c r="H108" s="114"/>
      <c r="I108" s="42"/>
      <c r="J108" s="42"/>
      <c r="K108" s="81"/>
    </row>
    <row r="109" spans="2:11" ht="15.75" customHeight="1">
      <c r="B109" s="87"/>
      <c r="C109" s="87"/>
      <c r="D109" s="87"/>
      <c r="E109" s="87"/>
      <c r="F109" s="87"/>
      <c r="G109" s="87"/>
      <c r="H109" s="87"/>
      <c r="I109" s="699" t="str">
        <f>Pokyny!E46</f>
        <v xml:space="preserve"> Verze 2: leden 2021.</v>
      </c>
      <c r="J109" s="700"/>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07" t="s">
        <v>785</v>
      </c>
      <c r="J115" s="607"/>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pnTMAhnm/eNVrCFNTUAvuWAFLJX3GaDzENXc3F/bWn+lBewS74GdExJN8co/vYa7n/42eXDaSiMEmyFL1Q7VkA==" saltValue="nhut/2htMDyrZHLgnBF2ww==" spinCount="100000" sheet="1" selectLockedCells="1"/>
  <mergeCells count="56">
    <mergeCell ref="B3:G3"/>
    <mergeCell ref="D8:F8"/>
    <mergeCell ref="F10:H10"/>
    <mergeCell ref="B14:B15"/>
    <mergeCell ref="D14:D15"/>
    <mergeCell ref="D12:E12"/>
    <mergeCell ref="B6:J6"/>
    <mergeCell ref="E14:F15"/>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57:K57"/>
    <mergeCell ref="B59:C59"/>
    <mergeCell ref="B60:C60"/>
    <mergeCell ref="B61:C61"/>
    <mergeCell ref="B62:C62"/>
    <mergeCell ref="B63:C63"/>
    <mergeCell ref="B64:C64"/>
    <mergeCell ref="B66:C66"/>
    <mergeCell ref="I66:J66"/>
    <mergeCell ref="I68:J68"/>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I115:J115"/>
    <mergeCell ref="B99:B100"/>
    <mergeCell ref="D99:D100"/>
    <mergeCell ref="E99:E100"/>
    <mergeCell ref="F99:F100"/>
    <mergeCell ref="G99:G100"/>
    <mergeCell ref="H99:H100"/>
    <mergeCell ref="I109:J109"/>
  </mergeCells>
  <conditionalFormatting sqref="E32">
    <cfRule type="notContainsBlanks" dxfId="43" priority="28">
      <formula>LEN(TRIM(E32))&gt;0</formula>
    </cfRule>
  </conditionalFormatting>
  <conditionalFormatting sqref="E93">
    <cfRule type="containsText" dxfId="42" priority="19" operator="containsText" text="převyšuje">
      <formula>NOT(ISERROR(SEARCH("převyšuje",E93)))</formula>
    </cfRule>
    <cfRule type="containsText" dxfId="41" priority="20" operator="containsText" text="v pořádku">
      <formula>NOT(ISERROR(SEARCH("v pořádku",E93)))</formula>
    </cfRule>
  </conditionalFormatting>
  <conditionalFormatting sqref="D70">
    <cfRule type="containsText" dxfId="40" priority="16" operator="containsText" text="překročily">
      <formula>NOT(ISERROR(SEARCH("překročily",D70)))</formula>
    </cfRule>
    <cfRule type="containsText" dxfId="39" priority="17" operator="containsText" text="v pořádku">
      <formula>NOT(ISERROR(SEARCH("v pořádku",D70)))</formula>
    </cfRule>
    <cfRule type="containsBlanks" dxfId="38" priority="18">
      <formula>LEN(TRIM(D70))=0</formula>
    </cfRule>
  </conditionalFormatting>
  <conditionalFormatting sqref="D8:F8 D12:E12">
    <cfRule type="containsText" dxfId="37" priority="13" operator="containsText" text="chybí">
      <formula>NOT(ISERROR(SEARCH("chybí",D8)))</formula>
    </cfRule>
  </conditionalFormatting>
  <conditionalFormatting sqref="D93">
    <cfRule type="notContainsBlanks" dxfId="36" priority="12">
      <formula>LEN(TRIM(D93))&gt;0</formula>
    </cfRule>
  </conditionalFormatting>
  <conditionalFormatting sqref="D12:E12">
    <cfRule type="notContainsText" dxfId="35" priority="11" operator="notContains" text="Chybí">
      <formula>ISERROR(SEARCH("Chybí",D12))</formula>
    </cfRule>
  </conditionalFormatting>
  <conditionalFormatting sqref="D8:F8">
    <cfRule type="containsBlanks" dxfId="34" priority="9">
      <formula>LEN(TRIM(D8))=0</formula>
    </cfRule>
  </conditionalFormatting>
  <conditionalFormatting sqref="D72">
    <cfRule type="containsText" dxfId="33" priority="5" operator="containsText" text="překročena">
      <formula>NOT(ISERROR(SEARCH("překročena",D72)))</formula>
    </cfRule>
    <cfRule type="containsText" dxfId="32" priority="6" operator="containsText" text="v pořádku">
      <formula>NOT(ISERROR(SEARCH("v pořádku",D72)))</formula>
    </cfRule>
  </conditionalFormatting>
  <conditionalFormatting sqref="D72 D70">
    <cfRule type="containsText" dxfId="31" priority="7" operator="containsText" text="relevantní">
      <formula>NOT(ISERROR(SEARCH("relevantní",D70)))</formula>
    </cfRule>
  </conditionalFormatting>
  <conditionalFormatting sqref="D93:G93">
    <cfRule type="containsBlanks" dxfId="30" priority="1">
      <formula>LEN(TRIM(D93))=0</formula>
    </cfRule>
  </conditionalFormatting>
  <dataValidations count="5">
    <dataValidation allowBlank="1" sqref="D10 D13" xr:uid="{D62667E6-5E3E-434B-830C-C7C7D87D44CE}"/>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xr:uid="{2C36D7BE-FA00-4738-9D1F-9AB516FDE11C}">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xr:uid="{9D27BF90-7823-45E6-A0F8-808685A29A75}">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xr:uid="{29446E32-F921-4D5A-9B04-8E4466C317F4}">
      <formula1>IF(G85="",G84,G85)</formula1>
    </dataValidation>
    <dataValidation allowBlank="1" showInputMessage="1" showErrorMessage="1" prompt="Náklady na subdodávky jsou omezeny 20 % z celkových uznaných nákladů na projekt." sqref="E61" xr:uid="{4F60A4DB-F8E4-428E-B3F2-18B53AFA8440}"/>
  </dataValidations>
  <hyperlinks>
    <hyperlink ref="B56" r:id="rId1" xr:uid="{DC03340E-AF49-4E19-B7B9-207AF084044B}"/>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r:uid="{EF13C3CC-CCC9-48F0-88E7-F7B641A667B5}">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26E9ABF9-597D-4147-A93D-C8E125D05E4C}">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EC343E1A-5C0C-465C-9B10-C75F76A9CFC1}">
          <x14:formula1>
            <xm:f>číselníky!$Z$15:$Z$17</xm:f>
          </x14:formula1>
          <xm:sqref>D48</xm:sqref>
        </x14:dataValidation>
        <x14:dataValidation type="custom" allowBlank="1" xr:uid="{08D60760-2CE6-4EB7-9346-63E10C7E1E58}">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1F7-BD4C-4C0E-925B-B1174959E809}">
  <sheetPr>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row>
    <row r="2" spans="1:11" ht="24" customHeight="1">
      <c r="B2" s="256"/>
      <c r="C2" s="256"/>
      <c r="D2" s="256"/>
      <c r="E2" s="256"/>
      <c r="F2" s="256"/>
      <c r="G2" s="256"/>
      <c r="H2" s="256"/>
      <c r="I2" s="256"/>
      <c r="J2" s="256"/>
      <c r="K2" s="256"/>
    </row>
    <row r="3" spans="1:11" ht="18" customHeight="1">
      <c r="B3" s="680" t="s">
        <v>1064</v>
      </c>
      <c r="C3" s="680"/>
      <c r="D3" s="680"/>
      <c r="E3" s="680"/>
      <c r="F3" s="680"/>
      <c r="G3" s="680"/>
      <c r="H3" s="501"/>
      <c r="I3" s="501"/>
      <c r="J3" s="501"/>
      <c r="K3" s="256"/>
    </row>
    <row r="4" spans="1:11" ht="15.75" customHeight="1">
      <c r="B4" s="503"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72" t="s">
        <v>1067</v>
      </c>
      <c r="C6" s="573"/>
      <c r="D6" s="573"/>
      <c r="E6" s="573"/>
      <c r="F6" s="573"/>
      <c r="G6" s="573"/>
      <c r="H6" s="573"/>
      <c r="I6" s="573"/>
      <c r="J6" s="573"/>
      <c r="K6" s="479"/>
    </row>
    <row r="7" spans="1:11" ht="15.75" customHeight="1">
      <c r="B7" s="152"/>
      <c r="C7" s="152"/>
      <c r="D7" s="153"/>
      <c r="E7" s="153"/>
      <c r="F7" s="153"/>
      <c r="G7" s="153"/>
      <c r="H7" s="153"/>
      <c r="I7" s="153"/>
      <c r="J7" s="153"/>
      <c r="K7" s="153"/>
    </row>
    <row r="8" spans="1:11" ht="15.75" customHeight="1">
      <c r="B8" s="154" t="s">
        <v>1199</v>
      </c>
      <c r="C8" s="152"/>
      <c r="D8" s="677" t="str">
        <f>IF('Identifikační údaje projektu'!D23="Vyberte možnost:","",IF('Identifikační údaje projektu'!D23&lt;=2,"",IF('Další účastník 2'!D15="","Chybí doplnit obchodní jméno na listu Další účastník 2",'Další účastník 2'!D15)))</f>
        <v/>
      </c>
      <c r="E8" s="677"/>
      <c r="F8" s="677"/>
      <c r="G8" s="523"/>
      <c r="H8" s="504"/>
      <c r="I8" s="156"/>
      <c r="J8" s="156"/>
      <c r="K8" s="156"/>
    </row>
    <row r="9" spans="1:11" ht="15.75" customHeight="1">
      <c r="B9" s="152"/>
      <c r="C9" s="152"/>
      <c r="D9" s="157"/>
      <c r="E9" s="156"/>
      <c r="F9" s="156"/>
      <c r="G9" s="156"/>
      <c r="H9" s="156"/>
      <c r="I9" s="156"/>
      <c r="J9" s="156"/>
      <c r="K9" s="156"/>
    </row>
    <row r="10" spans="1:11" ht="16.149999999999999" customHeight="1">
      <c r="B10" s="302" t="s">
        <v>770</v>
      </c>
      <c r="C10" s="159"/>
      <c r="D10" s="157"/>
      <c r="E10" s="157"/>
      <c r="F10" s="681"/>
      <c r="G10" s="682"/>
      <c r="H10" s="682"/>
      <c r="I10" s="160"/>
      <c r="J10" s="160"/>
      <c r="K10" s="160"/>
    </row>
    <row r="11" spans="1:11" ht="11.45" customHeight="1">
      <c r="B11" s="161"/>
      <c r="C11" s="161"/>
      <c r="D11" s="161"/>
      <c r="E11" s="161"/>
      <c r="F11" s="161"/>
      <c r="G11" s="161"/>
      <c r="H11" s="161"/>
      <c r="I11" s="161"/>
      <c r="J11" s="161"/>
      <c r="K11" s="161"/>
    </row>
    <row r="12" spans="1:11" ht="15.6" customHeight="1">
      <c r="B12" s="163" t="s">
        <v>224</v>
      </c>
      <c r="C12" s="161"/>
      <c r="D12" s="706" t="str">
        <f>IF('Identifikační údaje projektu'!D23="Vyberte možnost:","",IF('Identifikační údaje projektu'!D23&lt;=2,"",IF('Další účastník 2'!$D$19="Vyberte možnost:","Chybí doplnit na listu Další účastník 2",číselníky!X16)))</f>
        <v/>
      </c>
      <c r="E12" s="706"/>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83" t="s">
        <v>769</v>
      </c>
      <c r="C14" s="161"/>
      <c r="D14" s="684"/>
      <c r="E14" s="686" t="str">
        <f>IF('Identifikační údaje projektu'!D23="Vyberte možnost:","",IF('Identifikační údaje projektu'!D23&lt;=2,"",IF(D14="","     Nevyplněno","")))</f>
        <v/>
      </c>
      <c r="F14" s="687"/>
      <c r="G14" s="161"/>
      <c r="H14" s="161"/>
      <c r="I14" s="161"/>
      <c r="J14" s="161"/>
      <c r="K14" s="161"/>
    </row>
    <row r="15" spans="1:11" ht="15.6" customHeight="1">
      <c r="B15" s="683"/>
      <c r="C15" s="161"/>
      <c r="D15" s="685"/>
      <c r="E15" s="686"/>
      <c r="F15" s="687"/>
      <c r="G15" s="161"/>
      <c r="H15" s="161"/>
      <c r="I15" s="161"/>
      <c r="J15" s="161"/>
      <c r="K15" s="161"/>
    </row>
    <row r="16" spans="1:11" ht="10.9" customHeight="1">
      <c r="B16" s="487"/>
      <c r="C16" s="161"/>
      <c r="D16" s="487"/>
      <c r="E16" s="164"/>
      <c r="F16" s="161"/>
      <c r="G16" s="161"/>
      <c r="H16" s="161"/>
      <c r="I16" s="161"/>
      <c r="J16" s="161"/>
      <c r="K16" s="161"/>
    </row>
    <row r="17" spans="2:11" ht="43.15" customHeight="1">
      <c r="B17" s="609" t="s">
        <v>1024</v>
      </c>
      <c r="C17" s="609"/>
      <c r="D17" s="609"/>
      <c r="E17" s="609"/>
      <c r="F17" s="609"/>
      <c r="G17" s="609"/>
      <c r="H17" s="609"/>
      <c r="I17" s="505"/>
      <c r="J17" s="505"/>
      <c r="K17" s="505"/>
    </row>
    <row r="18" spans="2:11" ht="55.15" customHeight="1">
      <c r="B18" s="645" t="s">
        <v>1025</v>
      </c>
      <c r="C18" s="645"/>
      <c r="D18" s="645"/>
      <c r="E18" s="645"/>
      <c r="F18" s="645"/>
      <c r="G18" s="645"/>
      <c r="H18" s="645"/>
      <c r="I18" s="645"/>
      <c r="J18" s="645"/>
      <c r="K18" s="645"/>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1201</v>
      </c>
      <c r="C21" s="161"/>
      <c r="D21" s="168" t="s">
        <v>1001</v>
      </c>
      <c r="E21" s="169" t="s">
        <v>764</v>
      </c>
      <c r="F21" s="170" t="s">
        <v>716</v>
      </c>
      <c r="G21" s="171" t="s">
        <v>765</v>
      </c>
      <c r="H21" s="172" t="s">
        <v>717</v>
      </c>
      <c r="I21" s="161"/>
      <c r="J21" s="161"/>
      <c r="K21" s="161"/>
    </row>
    <row r="22" spans="2:11" ht="30.75" customHeight="1">
      <c r="B22" s="161"/>
      <c r="C22" s="161"/>
      <c r="D22" s="173" t="s">
        <v>718</v>
      </c>
      <c r="E22" s="174">
        <v>0.7</v>
      </c>
      <c r="F22" s="174">
        <v>0.45</v>
      </c>
      <c r="G22" s="174">
        <v>0.8</v>
      </c>
      <c r="H22" s="175">
        <v>0.6</v>
      </c>
      <c r="I22" s="161"/>
      <c r="J22" s="161"/>
      <c r="K22" s="161"/>
    </row>
    <row r="23" spans="2:11" ht="30.75" customHeight="1">
      <c r="B23" s="161"/>
      <c r="C23" s="161"/>
      <c r="D23" s="173" t="s">
        <v>719</v>
      </c>
      <c r="E23" s="176">
        <v>0.6</v>
      </c>
      <c r="F23" s="176">
        <v>0.35</v>
      </c>
      <c r="G23" s="176">
        <v>0.75</v>
      </c>
      <c r="H23" s="177">
        <v>0.5</v>
      </c>
      <c r="I23" s="161"/>
      <c r="J23" s="161"/>
      <c r="K23" s="161"/>
    </row>
    <row r="24" spans="2:11" ht="30.75" customHeight="1">
      <c r="B24" s="161"/>
      <c r="C24" s="161"/>
      <c r="D24" s="178" t="s">
        <v>720</v>
      </c>
      <c r="E24" s="174">
        <v>0.5</v>
      </c>
      <c r="F24" s="174">
        <v>0.25</v>
      </c>
      <c r="G24" s="174">
        <v>0.65</v>
      </c>
      <c r="H24" s="175">
        <v>0.4</v>
      </c>
      <c r="I24" s="161"/>
      <c r="J24" s="161"/>
      <c r="K24" s="161"/>
    </row>
    <row r="25" spans="2:11" ht="30.75" customHeight="1">
      <c r="B25" s="161"/>
      <c r="C25" s="161"/>
      <c r="D25" s="179" t="s">
        <v>721</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768</v>
      </c>
      <c r="E27" s="186">
        <f>IF($D$12="",0,IF($D$12="Chybí doplnit na listu Další účastník 2",0,IF(D14="ANO",číselníky!AH6,číselníky!AH8)))</f>
        <v>0</v>
      </c>
      <c r="F27" s="187">
        <f>IF($D$12="",0,IF($D$12="Chybí doplnit na listu Další účastník 2",0,IF(D14="ANO",číselníky!AI6,číselníky!AI8)))</f>
        <v>0</v>
      </c>
      <c r="G27" s="679" t="s">
        <v>771</v>
      </c>
      <c r="H27" s="679"/>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96" t="s">
        <v>1195</v>
      </c>
      <c r="C30" s="697"/>
      <c r="D30" s="698"/>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380" t="s">
        <v>1003</v>
      </c>
      <c r="C32" s="161"/>
      <c r="D32" s="185" t="s">
        <v>763</v>
      </c>
      <c r="E32" s="194">
        <v>0.85</v>
      </c>
      <c r="F32" s="195"/>
      <c r="G32" s="161"/>
      <c r="H32" s="161"/>
      <c r="I32" s="161"/>
      <c r="J32" s="161"/>
      <c r="K32" s="161"/>
    </row>
    <row r="33" spans="2:11" s="47" customFormat="1" ht="15.6" customHeight="1">
      <c r="B33" s="201"/>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302" t="s">
        <v>790</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 customHeight="1">
      <c r="B37" s="609" t="s">
        <v>1026</v>
      </c>
      <c r="C37" s="609"/>
      <c r="D37" s="609"/>
      <c r="E37" s="609"/>
      <c r="F37" s="609"/>
      <c r="G37" s="609"/>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57" t="s">
        <v>722</v>
      </c>
      <c r="C39" s="658"/>
      <c r="D39" s="434" t="s">
        <v>723</v>
      </c>
      <c r="E39" s="434" t="s">
        <v>772</v>
      </c>
      <c r="F39" s="434" t="s">
        <v>773</v>
      </c>
      <c r="G39" s="434" t="s">
        <v>774</v>
      </c>
      <c r="H39" s="439"/>
      <c r="I39" s="439"/>
      <c r="J39" s="439"/>
      <c r="K39" s="439"/>
    </row>
    <row r="40" spans="2:11" ht="21" customHeight="1">
      <c r="B40" s="671" t="s">
        <v>766</v>
      </c>
      <c r="C40" s="672"/>
      <c r="D40" s="198" t="s">
        <v>724</v>
      </c>
      <c r="E40" s="199"/>
      <c r="F40" s="199"/>
      <c r="G40" s="444"/>
      <c r="H40" s="161"/>
      <c r="I40" s="161"/>
      <c r="J40" s="161"/>
      <c r="K40" s="161"/>
    </row>
    <row r="41" spans="2:11" ht="21.6" customHeight="1">
      <c r="B41" s="673" t="s">
        <v>998</v>
      </c>
      <c r="C41" s="674"/>
      <c r="D41" s="224" t="s">
        <v>724</v>
      </c>
      <c r="E41" s="445">
        <f t="shared" ref="E41:G41" si="0">1-E40</f>
        <v>1</v>
      </c>
      <c r="F41" s="445">
        <f t="shared" si="0"/>
        <v>1</v>
      </c>
      <c r="G41" s="446">
        <f t="shared" si="0"/>
        <v>1</v>
      </c>
      <c r="H41" s="200" t="s">
        <v>777</v>
      </c>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57" t="s">
        <v>722</v>
      </c>
      <c r="C43" s="658"/>
      <c r="D43" s="434" t="s">
        <v>723</v>
      </c>
      <c r="E43" s="434" t="s">
        <v>772</v>
      </c>
      <c r="F43" s="434" t="s">
        <v>773</v>
      </c>
      <c r="G43" s="434" t="s">
        <v>774</v>
      </c>
      <c r="H43" s="200"/>
      <c r="I43" s="439"/>
      <c r="J43" s="439"/>
      <c r="K43" s="439"/>
    </row>
    <row r="44" spans="2:11" ht="21" customHeight="1">
      <c r="B44" s="690" t="s">
        <v>778</v>
      </c>
      <c r="C44" s="691"/>
      <c r="D44" s="202" t="s">
        <v>730</v>
      </c>
      <c r="E44" s="203">
        <f>E$40*E$66</f>
        <v>0</v>
      </c>
      <c r="F44" s="203">
        <f>F$40*F$66</f>
        <v>0</v>
      </c>
      <c r="G44" s="203">
        <f>G$40*G$66</f>
        <v>0</v>
      </c>
      <c r="H44" s="200" t="s">
        <v>777</v>
      </c>
      <c r="I44" s="161"/>
      <c r="J44" s="161"/>
      <c r="K44" s="161"/>
    </row>
    <row r="45" spans="2:11" ht="21" customHeight="1">
      <c r="B45" s="673" t="s">
        <v>779</v>
      </c>
      <c r="C45" s="674"/>
      <c r="D45" s="442" t="s">
        <v>730</v>
      </c>
      <c r="E45" s="524">
        <f>E$41*E$66</f>
        <v>0</v>
      </c>
      <c r="F45" s="524">
        <f>F$41*F$66</f>
        <v>0</v>
      </c>
      <c r="G45" s="524">
        <f>G$41*G$66</f>
        <v>0</v>
      </c>
      <c r="H45" s="200" t="s">
        <v>777</v>
      </c>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302" t="s">
        <v>728</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705" t="s">
        <v>1080</v>
      </c>
      <c r="C50" s="705"/>
      <c r="D50" s="705"/>
      <c r="E50" s="705"/>
      <c r="F50" s="705"/>
      <c r="G50" s="705"/>
      <c r="H50" s="705"/>
      <c r="I50" s="161"/>
      <c r="J50" s="161"/>
      <c r="K50" s="161"/>
    </row>
    <row r="51" spans="1:11" ht="27.75" customHeight="1">
      <c r="B51" s="609" t="s">
        <v>1081</v>
      </c>
      <c r="C51" s="609"/>
      <c r="D51" s="609"/>
      <c r="E51" s="609"/>
      <c r="F51" s="609"/>
      <c r="G51" s="609"/>
      <c r="H51" s="609"/>
      <c r="I51" s="196"/>
      <c r="J51" s="196"/>
      <c r="K51" s="196"/>
    </row>
    <row r="52" spans="1:11" ht="42" customHeight="1">
      <c r="B52" s="609" t="s">
        <v>1079</v>
      </c>
      <c r="C52" s="609"/>
      <c r="D52" s="609"/>
      <c r="E52" s="609"/>
      <c r="F52" s="609"/>
      <c r="G52" s="609"/>
      <c r="H52" s="609"/>
      <c r="I52" s="196"/>
      <c r="J52" s="196"/>
      <c r="K52" s="196"/>
    </row>
    <row r="53" spans="1:11" s="47" customFormat="1" ht="15.75" customHeight="1">
      <c r="B53" s="213"/>
      <c r="C53" s="214"/>
      <c r="D53" s="215"/>
      <c r="E53" s="215"/>
      <c r="F53" s="214"/>
      <c r="G53" s="214"/>
      <c r="H53" s="214"/>
      <c r="I53" s="216"/>
      <c r="J53" s="217"/>
      <c r="K53" s="217"/>
    </row>
    <row r="54" spans="1:11" ht="16.899999999999999" customHeight="1">
      <c r="B54" s="401" t="s">
        <v>1029</v>
      </c>
      <c r="C54" s="210"/>
      <c r="D54" s="219"/>
      <c r="E54" s="219"/>
      <c r="F54" s="153"/>
      <c r="G54" s="153"/>
      <c r="H54" s="153"/>
      <c r="I54" s="153"/>
      <c r="J54" s="153"/>
      <c r="K54" s="153"/>
    </row>
    <row r="55" spans="1:11" ht="4.1500000000000004" customHeight="1">
      <c r="B55" s="704"/>
      <c r="C55" s="704"/>
      <c r="D55" s="704"/>
      <c r="E55" s="704"/>
      <c r="F55" s="704"/>
      <c r="G55" s="704"/>
      <c r="H55" s="704"/>
      <c r="I55" s="704"/>
      <c r="J55" s="704"/>
      <c r="K55" s="704"/>
    </row>
    <row r="56" spans="1:11" ht="23.45" customHeight="1">
      <c r="B56" s="221" t="s">
        <v>780</v>
      </c>
      <c r="C56" s="485"/>
      <c r="D56" s="485"/>
      <c r="E56" s="485"/>
      <c r="F56" s="485"/>
      <c r="G56" s="485"/>
      <c r="H56" s="485"/>
      <c r="I56" s="485"/>
      <c r="J56" s="485"/>
      <c r="K56" s="485"/>
    </row>
    <row r="57" spans="1:11" ht="15.75" customHeight="1">
      <c r="B57" s="689" t="s">
        <v>1149</v>
      </c>
      <c r="C57" s="689"/>
      <c r="D57" s="689"/>
      <c r="E57" s="689"/>
      <c r="F57" s="689"/>
      <c r="G57" s="689"/>
      <c r="H57" s="689"/>
      <c r="I57" s="689"/>
      <c r="J57" s="689"/>
      <c r="K57" s="689"/>
    </row>
    <row r="58" spans="1:11" ht="10.9" customHeight="1">
      <c r="B58" s="161"/>
      <c r="C58" s="161"/>
      <c r="D58" s="161"/>
      <c r="E58" s="161"/>
      <c r="F58" s="161"/>
      <c r="G58" s="161"/>
      <c r="H58" s="161"/>
      <c r="I58" s="161"/>
      <c r="J58" s="161"/>
      <c r="K58" s="161"/>
    </row>
    <row r="59" spans="1:11" s="435" customFormat="1" ht="20.100000000000001" customHeight="1">
      <c r="A59" s="441"/>
      <c r="B59" s="657" t="s">
        <v>722</v>
      </c>
      <c r="C59" s="658"/>
      <c r="D59" s="434" t="s">
        <v>723</v>
      </c>
      <c r="E59" s="434" t="s">
        <v>772</v>
      </c>
      <c r="F59" s="434" t="s">
        <v>773</v>
      </c>
      <c r="G59" s="434" t="s">
        <v>774</v>
      </c>
      <c r="H59" s="484" t="s">
        <v>725</v>
      </c>
      <c r="I59" s="439"/>
      <c r="J59" s="439"/>
      <c r="K59" s="506"/>
    </row>
    <row r="60" spans="1:11" ht="21" customHeight="1">
      <c r="A60" s="93"/>
      <c r="B60" s="671" t="s">
        <v>726</v>
      </c>
      <c r="C60" s="672"/>
      <c r="D60" s="223" t="s">
        <v>730</v>
      </c>
      <c r="E60" s="390"/>
      <c r="F60" s="390"/>
      <c r="G60" s="390"/>
      <c r="H60" s="499">
        <f>SUM(E60:G60)</f>
        <v>0</v>
      </c>
      <c r="I60" s="161"/>
      <c r="J60" s="161"/>
      <c r="K60" s="488"/>
    </row>
    <row r="61" spans="1:11" ht="21" customHeight="1">
      <c r="A61" s="93"/>
      <c r="B61" s="673" t="s">
        <v>727</v>
      </c>
      <c r="C61" s="674"/>
      <c r="D61" s="224" t="s">
        <v>730</v>
      </c>
      <c r="E61" s="390"/>
      <c r="F61" s="390"/>
      <c r="G61" s="390"/>
      <c r="H61" s="500">
        <f>SUM(E61:G61)</f>
        <v>0</v>
      </c>
      <c r="I61" s="161"/>
      <c r="J61" s="161"/>
      <c r="K61" s="488"/>
    </row>
    <row r="62" spans="1:11" ht="21" customHeight="1">
      <c r="A62" s="93"/>
      <c r="B62" s="675" t="s">
        <v>729</v>
      </c>
      <c r="C62" s="676"/>
      <c r="D62" s="225" t="s">
        <v>730</v>
      </c>
      <c r="E62" s="390"/>
      <c r="F62" s="390"/>
      <c r="G62" s="390"/>
      <c r="H62" s="499">
        <f>SUM(E62:G62)</f>
        <v>0</v>
      </c>
      <c r="I62" s="161"/>
      <c r="J62" s="161"/>
      <c r="K62" s="488"/>
    </row>
    <row r="63" spans="1:11" ht="21" customHeight="1">
      <c r="A63" s="93"/>
      <c r="B63" s="669" t="s">
        <v>731</v>
      </c>
      <c r="C63" s="670"/>
      <c r="D63" s="224" t="s">
        <v>730</v>
      </c>
      <c r="E63" s="390"/>
      <c r="F63" s="390"/>
      <c r="G63" s="390"/>
      <c r="H63" s="500">
        <f>SUM(E63:G63)</f>
        <v>0</v>
      </c>
      <c r="I63" s="161"/>
      <c r="J63" s="161"/>
      <c r="K63" s="488"/>
    </row>
    <row r="64" spans="1:11" ht="21" customHeight="1">
      <c r="A64" s="93"/>
      <c r="B64" s="671" t="s">
        <v>732</v>
      </c>
      <c r="C64" s="672"/>
      <c r="D64" s="225" t="s">
        <v>730</v>
      </c>
      <c r="E64" s="525"/>
      <c r="F64" s="390"/>
      <c r="G64" s="390"/>
      <c r="H64" s="499">
        <f>SUM(E64:G64)</f>
        <v>0</v>
      </c>
      <c r="I64" s="161"/>
      <c r="J64" s="161"/>
      <c r="K64" s="488"/>
    </row>
    <row r="65" spans="1:12" ht="3" customHeight="1">
      <c r="A65" s="93"/>
      <c r="B65" s="226"/>
      <c r="C65" s="227"/>
      <c r="D65" s="228"/>
      <c r="E65" s="526"/>
      <c r="F65" s="229"/>
      <c r="G65" s="229"/>
      <c r="H65" s="527"/>
      <c r="I65" s="161"/>
      <c r="J65" s="161"/>
      <c r="K65" s="488"/>
    </row>
    <row r="66" spans="1:12" ht="18" customHeight="1" thickBot="1">
      <c r="A66" s="93"/>
      <c r="B66" s="643" t="s">
        <v>1009</v>
      </c>
      <c r="C66" s="644"/>
      <c r="D66" s="232" t="s">
        <v>730</v>
      </c>
      <c r="E66" s="397">
        <f>SUM(E60:E64)</f>
        <v>0</v>
      </c>
      <c r="F66" s="397">
        <f>SUM(F60:F64)</f>
        <v>0</v>
      </c>
      <c r="G66" s="397">
        <f>SUM(G60:G64)</f>
        <v>0</v>
      </c>
      <c r="H66" s="398">
        <f>SUM(H60:H64)</f>
        <v>0</v>
      </c>
      <c r="I66" s="656"/>
      <c r="J66" s="656"/>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56"/>
      <c r="J68" s="656"/>
      <c r="K68" s="488"/>
    </row>
    <row r="69" spans="1:12" ht="5.45" customHeight="1">
      <c r="A69" s="36"/>
      <c r="B69" s="234"/>
      <c r="C69" s="234"/>
      <c r="D69" s="234"/>
      <c r="E69" s="234"/>
      <c r="F69" s="234"/>
      <c r="G69" s="234"/>
      <c r="H69" s="473"/>
      <c r="I69" s="488"/>
      <c r="J69" s="488"/>
      <c r="K69" s="488"/>
    </row>
    <row r="70" spans="1:12" ht="20.45" customHeight="1">
      <c r="B70" s="236" t="s">
        <v>776</v>
      </c>
      <c r="C70" s="234"/>
      <c r="D70" s="662" t="str">
        <f>IF(H61=0,"  Není relevantní",IF(H61&lt;=0.2*(H66),"  Výše nákladů na subdodávky je v pořádku.","  Náklady na subdodávky překročily 20% z celkových uznaných nákladů."))</f>
        <v xml:space="preserve">  Není relevantní</v>
      </c>
      <c r="E70" s="663"/>
      <c r="F70" s="663"/>
      <c r="G70" s="664"/>
      <c r="H70" s="473"/>
      <c r="I70" s="488"/>
      <c r="J70" s="488"/>
      <c r="K70" s="161"/>
    </row>
    <row r="71" spans="1:12" ht="9" customHeight="1">
      <c r="B71" s="236"/>
      <c r="C71" s="234"/>
      <c r="D71" s="490"/>
      <c r="E71" s="490"/>
      <c r="F71" s="490"/>
      <c r="G71" s="490"/>
      <c r="H71" s="473"/>
      <c r="I71" s="488"/>
      <c r="J71" s="488"/>
      <c r="K71" s="161"/>
    </row>
    <row r="72" spans="1:12" ht="20.25" customHeight="1">
      <c r="B72" s="236" t="s">
        <v>1078</v>
      </c>
      <c r="C72" s="234"/>
      <c r="D72" s="662" t="str">
        <f>IF($D$48="Flat rate 25 %",IF(H64&gt;SUM(H60+H62+H63)*0.25,"  Výše nepřímých nákladů vykazovaných metodou flat rate 25 % překročena! Prosím opravte.","  Výše nepřímých nákladů je v pořádku."),"  Není relevantní")</f>
        <v xml:space="preserve">  Není relevantní</v>
      </c>
      <c r="E72" s="663"/>
      <c r="F72" s="663"/>
      <c r="G72" s="664"/>
      <c r="H72" s="473"/>
      <c r="I72" s="488"/>
      <c r="J72" s="488"/>
      <c r="K72" s="161"/>
    </row>
    <row r="73" spans="1:12" ht="9" customHeight="1">
      <c r="B73" s="237"/>
      <c r="C73" s="234"/>
      <c r="D73" s="492"/>
      <c r="E73" s="492"/>
      <c r="F73" s="492"/>
      <c r="G73" s="234"/>
      <c r="H73" s="473"/>
      <c r="I73" s="488"/>
      <c r="J73" s="488"/>
      <c r="K73" s="161"/>
    </row>
    <row r="74" spans="1:12" ht="13.15" customHeight="1">
      <c r="B74" s="645" t="s">
        <v>1082</v>
      </c>
      <c r="C74" s="645"/>
      <c r="D74" s="645"/>
      <c r="E74" s="645"/>
      <c r="F74" s="645"/>
      <c r="G74" s="645"/>
      <c r="H74" s="645"/>
      <c r="I74" s="196"/>
      <c r="J74" s="196"/>
      <c r="K74" s="161"/>
    </row>
    <row r="75" spans="1:12" ht="10.9" customHeight="1">
      <c r="B75" s="645"/>
      <c r="C75" s="645"/>
      <c r="D75" s="645"/>
      <c r="E75" s="645"/>
      <c r="F75" s="645"/>
      <c r="G75" s="645"/>
      <c r="H75" s="645"/>
      <c r="I75" s="196"/>
      <c r="J75" s="161"/>
      <c r="K75" s="161"/>
    </row>
    <row r="76" spans="1:12" ht="4.9000000000000004" customHeight="1">
      <c r="B76" s="528"/>
      <c r="C76" s="528"/>
      <c r="D76" s="528"/>
      <c r="E76" s="528"/>
      <c r="F76" s="528"/>
      <c r="G76" s="528"/>
      <c r="H76" s="528"/>
      <c r="I76" s="196"/>
      <c r="J76" s="161"/>
      <c r="K76" s="161"/>
    </row>
    <row r="77" spans="1:12" ht="15.75" customHeight="1">
      <c r="B77" s="645" t="s">
        <v>1017</v>
      </c>
      <c r="C77" s="645"/>
      <c r="D77" s="645"/>
      <c r="E77" s="645"/>
      <c r="F77" s="645"/>
      <c r="G77" s="645"/>
      <c r="H77" s="645"/>
      <c r="I77" s="711"/>
      <c r="J77" s="711"/>
      <c r="K77" s="241"/>
    </row>
    <row r="78" spans="1:12" ht="15.75" customHeight="1">
      <c r="B78" s="238"/>
      <c r="C78" s="238"/>
      <c r="D78" s="239"/>
      <c r="E78" s="240"/>
      <c r="F78" s="529"/>
      <c r="G78" s="529"/>
      <c r="H78" s="529"/>
      <c r="I78" s="530"/>
      <c r="J78" s="529"/>
      <c r="K78" s="156"/>
    </row>
    <row r="79" spans="1:12" ht="16.149999999999999" customHeight="1">
      <c r="B79" s="401" t="s">
        <v>1028</v>
      </c>
      <c r="C79" s="191"/>
      <c r="D79" s="153"/>
      <c r="E79" s="153"/>
      <c r="F79" s="153"/>
      <c r="G79" s="153"/>
      <c r="H79" s="153"/>
      <c r="I79" s="153"/>
      <c r="J79" s="153"/>
      <c r="K79" s="243"/>
      <c r="L79" s="29"/>
    </row>
    <row r="80" spans="1:12" ht="9" customHeight="1">
      <c r="B80" s="192"/>
      <c r="C80" s="193"/>
      <c r="D80" s="161"/>
      <c r="E80" s="161"/>
      <c r="F80" s="161"/>
      <c r="G80" s="161"/>
      <c r="H80" s="161"/>
      <c r="I80" s="161"/>
      <c r="J80" s="161"/>
      <c r="K80" s="243"/>
      <c r="L80" s="29"/>
    </row>
    <row r="81" spans="2:12" ht="20.25" customHeight="1">
      <c r="B81" s="470" t="s">
        <v>1156</v>
      </c>
      <c r="C81" s="193"/>
      <c r="D81" s="161"/>
      <c r="E81" s="161"/>
      <c r="F81" s="161"/>
      <c r="G81" s="161"/>
      <c r="H81" s="161"/>
      <c r="I81" s="161"/>
      <c r="J81" s="161"/>
      <c r="K81" s="473"/>
      <c r="L81" s="29"/>
    </row>
    <row r="82" spans="2:12" ht="28.5" customHeight="1">
      <c r="B82" s="665" t="s">
        <v>1058</v>
      </c>
      <c r="C82" s="665"/>
      <c r="D82" s="665"/>
      <c r="E82" s="665"/>
      <c r="F82" s="665"/>
      <c r="G82" s="665"/>
      <c r="H82" s="665"/>
      <c r="I82" s="161"/>
      <c r="J82" s="161"/>
      <c r="K82" s="473"/>
      <c r="L82" s="29"/>
    </row>
    <row r="83" spans="2:12" ht="5.45" customHeight="1">
      <c r="B83" s="514"/>
      <c r="C83" s="193"/>
      <c r="D83" s="161"/>
      <c r="E83" s="161"/>
      <c r="F83" s="161"/>
      <c r="G83" s="161"/>
      <c r="H83" s="161"/>
      <c r="I83" s="161"/>
      <c r="J83" s="161"/>
      <c r="K83" s="473"/>
      <c r="L83" s="29"/>
    </row>
    <row r="84" spans="2:12" s="435" customFormat="1" ht="20.100000000000001" customHeight="1">
      <c r="B84" s="657" t="s">
        <v>722</v>
      </c>
      <c r="C84" s="658"/>
      <c r="D84" s="434" t="s">
        <v>723</v>
      </c>
      <c r="E84" s="436" t="s">
        <v>772</v>
      </c>
      <c r="F84" s="437" t="s">
        <v>773</v>
      </c>
      <c r="G84" s="436" t="s">
        <v>774</v>
      </c>
      <c r="H84" s="438" t="s">
        <v>725</v>
      </c>
      <c r="I84" s="439"/>
      <c r="J84" s="439"/>
      <c r="K84" s="439"/>
    </row>
    <row r="85" spans="2:12" ht="34.5" customHeight="1">
      <c r="B85" s="659" t="s">
        <v>1065</v>
      </c>
      <c r="C85" s="660"/>
      <c r="D85" s="223" t="s">
        <v>730</v>
      </c>
      <c r="E85" s="391">
        <f>IF($D$12="VO - Výzkumná organizace",FLOOR((E66*$E$32),1),FLOOR(E66*(E40*$E$27+E41*$F$27),1))</f>
        <v>0</v>
      </c>
      <c r="F85" s="391">
        <f>IF($D$12="VO - Výzkumná organizace",FLOOR((F66*$E$32),1),FLOOR(F66*(F40*$E$27+F41*$F$27),1))</f>
        <v>0</v>
      </c>
      <c r="G85" s="391">
        <f>IF($D$12="VO - Výzkumná organizace",FLOOR((G66*$E$32),1),FLOOR(G66*(G40*$E$27+G41*$F$27),1))</f>
        <v>0</v>
      </c>
      <c r="H85" s="499">
        <f>SUM(E85:G85)</f>
        <v>0</v>
      </c>
      <c r="I85" s="666"/>
      <c r="J85" s="708"/>
      <c r="K85" s="161"/>
    </row>
    <row r="86" spans="2:12" ht="34.5" customHeight="1">
      <c r="B86" s="701" t="str">
        <f>IF($D$12&lt;&gt;"VO - výzkumná organizace","","Maximální výše podpory pro výzkumnou organizaci
v případě dofinancování druhým subjektem")</f>
        <v/>
      </c>
      <c r="C86" s="702"/>
      <c r="D86" s="423" t="str">
        <f>IF($D$12&lt;&gt;"VO - výzkumná organizace","","€")</f>
        <v/>
      </c>
      <c r="E86" s="393" t="str">
        <f>IF($D$12&lt;&gt;"VO - výzkumná organizace","",PRODUCT(E66*1))</f>
        <v/>
      </c>
      <c r="F86" s="393" t="str">
        <f t="shared" ref="F86:G86" si="1">IF($D$12&lt;&gt;"VO - výzkumná organizace","",PRODUCT(F66*1))</f>
        <v/>
      </c>
      <c r="G86" s="393" t="str">
        <f t="shared" si="1"/>
        <v/>
      </c>
      <c r="H86" s="394" t="str">
        <f>(IF(B86="","",SUM(E86:G86)))</f>
        <v/>
      </c>
      <c r="I86" s="531"/>
      <c r="J86" s="532"/>
      <c r="K86" s="161"/>
    </row>
    <row r="87" spans="2:12" ht="21" customHeight="1">
      <c r="B87" s="675" t="s">
        <v>1005</v>
      </c>
      <c r="C87" s="676"/>
      <c r="D87" s="225" t="s">
        <v>730</v>
      </c>
      <c r="E87" s="395"/>
      <c r="F87" s="395"/>
      <c r="G87" s="395"/>
      <c r="H87" s="499">
        <f>SUM(E87:G87)</f>
        <v>0</v>
      </c>
      <c r="I87" s="533"/>
      <c r="J87" s="534"/>
      <c r="K87" s="161"/>
    </row>
    <row r="88" spans="2:12" ht="21" customHeight="1">
      <c r="B88" s="641" t="s">
        <v>735</v>
      </c>
      <c r="C88" s="642"/>
      <c r="D88" s="244" t="s">
        <v>730</v>
      </c>
      <c r="E88" s="393">
        <f t="shared" ref="E88:G88" si="2">E89-E87</f>
        <v>0</v>
      </c>
      <c r="F88" s="393">
        <f t="shared" si="2"/>
        <v>0</v>
      </c>
      <c r="G88" s="393">
        <f t="shared" si="2"/>
        <v>0</v>
      </c>
      <c r="H88" s="394">
        <f>SUM(E88:G88)</f>
        <v>0</v>
      </c>
      <c r="I88" s="161"/>
      <c r="J88" s="161"/>
      <c r="K88" s="161"/>
    </row>
    <row r="89" spans="2:12" ht="21" customHeight="1">
      <c r="B89" s="671" t="s">
        <v>734</v>
      </c>
      <c r="C89" s="672"/>
      <c r="D89" s="223" t="s">
        <v>730</v>
      </c>
      <c r="E89" s="391">
        <f>E66</f>
        <v>0</v>
      </c>
      <c r="F89" s="391">
        <f t="shared" ref="F89:H89" si="3">F66</f>
        <v>0</v>
      </c>
      <c r="G89" s="391">
        <f t="shared" si="3"/>
        <v>0</v>
      </c>
      <c r="H89" s="392">
        <f t="shared" si="3"/>
        <v>0</v>
      </c>
      <c r="I89" s="161"/>
      <c r="J89" s="161"/>
      <c r="K89" s="161"/>
    </row>
    <row r="90" spans="2:12" ht="3" customHeight="1">
      <c r="B90" s="226"/>
      <c r="C90" s="227"/>
      <c r="D90" s="247"/>
      <c r="E90" s="248"/>
      <c r="F90" s="248"/>
      <c r="G90" s="249"/>
      <c r="H90" s="250"/>
      <c r="I90" s="161"/>
      <c r="J90" s="161"/>
      <c r="K90" s="161"/>
    </row>
    <row r="91" spans="2:12" ht="18" customHeight="1" thickBot="1">
      <c r="B91" s="643" t="s">
        <v>736</v>
      </c>
      <c r="C91" s="644"/>
      <c r="D91" s="232" t="s">
        <v>724</v>
      </c>
      <c r="E91" s="251">
        <f t="shared" ref="E91:H91" si="4">IFERROR(E87/E89,0)</f>
        <v>0</v>
      </c>
      <c r="F91" s="251">
        <f t="shared" si="4"/>
        <v>0</v>
      </c>
      <c r="G91" s="252">
        <f t="shared" si="4"/>
        <v>0</v>
      </c>
      <c r="H91" s="253">
        <f t="shared" si="4"/>
        <v>0</v>
      </c>
      <c r="I91" s="161"/>
      <c r="J91" s="161"/>
      <c r="K91" s="161"/>
    </row>
    <row r="92" spans="2:12" ht="21" customHeight="1" thickTop="1">
      <c r="B92" s="161"/>
      <c r="C92" s="161"/>
      <c r="D92" s="161"/>
      <c r="E92" s="161"/>
      <c r="F92" s="161"/>
      <c r="G92" s="161"/>
      <c r="H92" s="707" t="str">
        <f>IF($H$86="",IF($H$87&gt;$H$85,"  Přesáhli jste maximální možnou intenzitu podpory 
  pro daný typ subjektu dle Nařízení EK!",""),IF($H$87&gt;$H$86,"  Přesáhli jste maximální možnou intenzitu podpory
  pro daný typ subjektu dle Nařízení EK!",""))</f>
        <v/>
      </c>
      <c r="I92" s="707"/>
      <c r="J92" s="161"/>
      <c r="K92" s="161"/>
    </row>
    <row r="93" spans="2:12" ht="31.5" customHeight="1">
      <c r="B93" s="462" t="s">
        <v>1083</v>
      </c>
      <c r="C93" s="161"/>
      <c r="D93" s="366">
        <f>míra_podpory</f>
        <v>0</v>
      </c>
      <c r="E93" s="662" t="str">
        <f>IF(D93&lt;=E32,"  Požadovaná podpora je v pořádku.","  Požadovaná podpora převyšuje maximální možnou podporu 
  plynoucí z podmínek programu EPSILON!")</f>
        <v xml:space="preserve">  Požadovaná podpora je v pořádku.</v>
      </c>
      <c r="F93" s="663"/>
      <c r="G93" s="664"/>
      <c r="H93" s="707"/>
      <c r="I93" s="707"/>
      <c r="J93" s="161"/>
      <c r="K93" s="161"/>
    </row>
    <row r="94" spans="2:12" ht="12" customHeight="1">
      <c r="B94" s="254"/>
      <c r="C94" s="161"/>
      <c r="D94" s="161"/>
      <c r="E94" s="161"/>
      <c r="F94" s="161"/>
      <c r="G94" s="161"/>
      <c r="H94" s="161"/>
      <c r="I94" s="161"/>
      <c r="J94" s="161"/>
      <c r="K94" s="161"/>
    </row>
    <row r="95" spans="2:12" ht="15.75" customHeight="1">
      <c r="B95" s="645" t="s">
        <v>999</v>
      </c>
      <c r="C95" s="645"/>
      <c r="D95" s="645"/>
      <c r="E95" s="645" t="str">
        <f t="shared" ref="E95:G95" si="5">IF(E87&gt;E85,"Překročena výše podpory","")</f>
        <v/>
      </c>
      <c r="F95" s="645" t="str">
        <f t="shared" si="5"/>
        <v/>
      </c>
      <c r="G95" s="645" t="str">
        <f t="shared" si="5"/>
        <v/>
      </c>
      <c r="H95" s="645"/>
      <c r="I95" s="645"/>
      <c r="J95" s="645"/>
      <c r="K95" s="161"/>
    </row>
    <row r="96" spans="2:12" s="47" customFormat="1" ht="15.6" customHeight="1">
      <c r="B96" s="166"/>
      <c r="C96" s="166"/>
      <c r="D96" s="166"/>
      <c r="E96" s="166"/>
      <c r="F96" s="166"/>
      <c r="G96" s="166"/>
      <c r="H96" s="166"/>
      <c r="I96" s="166"/>
      <c r="J96" s="166"/>
      <c r="K96" s="160"/>
    </row>
    <row r="97" spans="2:11" s="47" customFormat="1" ht="15.6" customHeight="1">
      <c r="B97" s="401" t="s">
        <v>1027</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50" t="s">
        <v>1010</v>
      </c>
      <c r="C99" s="258"/>
      <c r="D99" s="651" t="s">
        <v>730</v>
      </c>
      <c r="E99" s="652">
        <f>E66*(1-E91)</f>
        <v>0</v>
      </c>
      <c r="F99" s="652">
        <f t="shared" ref="F99:G99" si="6">F66*(1-F91)</f>
        <v>0</v>
      </c>
      <c r="G99" s="652">
        <f t="shared" si="6"/>
        <v>0</v>
      </c>
      <c r="H99" s="648">
        <f>SUM(E99:G100)</f>
        <v>0</v>
      </c>
      <c r="I99" s="161"/>
      <c r="J99" s="161"/>
      <c r="K99" s="208"/>
    </row>
    <row r="100" spans="2:11" s="47" customFormat="1" ht="13.9" customHeight="1">
      <c r="B100" s="650"/>
      <c r="C100" s="258"/>
      <c r="D100" s="651"/>
      <c r="E100" s="652"/>
      <c r="F100" s="652"/>
      <c r="G100" s="652"/>
      <c r="H100" s="649"/>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1150</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1148</v>
      </c>
      <c r="C105" s="161"/>
      <c r="D105" s="261" t="s">
        <v>1007</v>
      </c>
      <c r="E105" s="522">
        <f>$H$66</f>
        <v>0</v>
      </c>
      <c r="F105" s="161"/>
      <c r="G105" s="261" t="s">
        <v>1077</v>
      </c>
      <c r="H105" s="522">
        <f>$H$87</f>
        <v>0</v>
      </c>
      <c r="I105" s="262"/>
      <c r="J105" s="161"/>
      <c r="K105" s="208"/>
    </row>
    <row r="106" spans="2:11" ht="9.6" customHeight="1">
      <c r="B106" s="161"/>
      <c r="C106" s="161"/>
      <c r="D106" s="161"/>
      <c r="E106" s="161"/>
      <c r="F106" s="161"/>
      <c r="G106" s="161"/>
      <c r="H106" s="161"/>
      <c r="I106" s="161"/>
      <c r="J106" s="161"/>
      <c r="K106" s="208"/>
    </row>
    <row r="107" spans="2:11" s="47" customFormat="1" ht="9" hidden="1" customHeight="1">
      <c r="B107" s="535"/>
      <c r="C107" s="258"/>
      <c r="D107" s="536"/>
      <c r="E107" s="537"/>
      <c r="F107" s="537"/>
      <c r="G107" s="537"/>
      <c r="H107" s="538"/>
      <c r="I107" s="161"/>
      <c r="J107" s="161"/>
      <c r="K107" s="259"/>
    </row>
    <row r="108" spans="2:11" ht="15.75" customHeight="1">
      <c r="B108" s="209"/>
      <c r="C108" s="209"/>
      <c r="D108" s="209"/>
      <c r="E108" s="209"/>
      <c r="F108" s="209"/>
      <c r="G108" s="209"/>
      <c r="H108" s="209"/>
      <c r="I108" s="209"/>
      <c r="J108" s="209"/>
      <c r="K108" s="209"/>
    </row>
    <row r="109" spans="2:11" ht="15.75" customHeight="1">
      <c r="B109" s="539"/>
      <c r="C109" s="539"/>
      <c r="D109" s="539"/>
      <c r="E109" s="539"/>
      <c r="F109" s="539"/>
      <c r="G109" s="539"/>
      <c r="H109" s="539"/>
      <c r="I109" s="539"/>
      <c r="J109" s="540"/>
      <c r="K109" s="209"/>
    </row>
    <row r="110" spans="2:11" ht="15.75" customHeight="1">
      <c r="B110" s="548"/>
      <c r="C110" s="548"/>
      <c r="D110" s="548"/>
      <c r="E110" s="548"/>
      <c r="F110" s="548"/>
      <c r="G110" s="548"/>
      <c r="H110" s="548"/>
      <c r="I110" s="709" t="str">
        <f>Pokyny!E46</f>
        <v xml:space="preserve"> Verze 2: leden 2021.</v>
      </c>
      <c r="J110" s="710"/>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7" t="s">
        <v>787</v>
      </c>
      <c r="J116" s="607"/>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DNsGXGOiA9LEOTaetHFdUqheW3PhXBFzWX6vJF11fByTohfyI8ChnkF3+vDvHnPq4ILYEMq8aOe7TyGS1YBLUA==" saltValue="gDD0+iFAxxTvVsDvJj9GfA==" spinCount="100000" sheet="1" selectLockedCells="1"/>
  <mergeCells count="58">
    <mergeCell ref="I110:J110"/>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 ref="B61:C61"/>
    <mergeCell ref="B62:C62"/>
    <mergeCell ref="B3:G3"/>
    <mergeCell ref="D8:F8"/>
    <mergeCell ref="F10:H10"/>
    <mergeCell ref="B14:B15"/>
    <mergeCell ref="D14:D15"/>
    <mergeCell ref="B6:J6"/>
    <mergeCell ref="E14:F15"/>
    <mergeCell ref="D12:E12"/>
    <mergeCell ref="B30:D30"/>
    <mergeCell ref="B43:C43"/>
    <mergeCell ref="B44:C44"/>
    <mergeCell ref="B45:C45"/>
    <mergeCell ref="B59:C59"/>
    <mergeCell ref="B57:K57"/>
    <mergeCell ref="B55:K55"/>
    <mergeCell ref="B50:H50"/>
    <mergeCell ref="B51:H51"/>
    <mergeCell ref="B40:C40"/>
    <mergeCell ref="B41:C41"/>
    <mergeCell ref="B17:H17"/>
    <mergeCell ref="B18:K18"/>
    <mergeCell ref="G27:H27"/>
    <mergeCell ref="B37:G37"/>
    <mergeCell ref="B39:C39"/>
    <mergeCell ref="H92:I93"/>
    <mergeCell ref="D72:G72"/>
    <mergeCell ref="I116:J116"/>
    <mergeCell ref="B84:C84"/>
    <mergeCell ref="B85:C85"/>
    <mergeCell ref="B87:C87"/>
    <mergeCell ref="B88:C88"/>
    <mergeCell ref="B89:C89"/>
    <mergeCell ref="I85:J85"/>
    <mergeCell ref="E93:G93"/>
    <mergeCell ref="B91:C91"/>
    <mergeCell ref="B95:J95"/>
    <mergeCell ref="H99:H100"/>
    <mergeCell ref="G99:G100"/>
    <mergeCell ref="B86:C86"/>
    <mergeCell ref="B82:H82"/>
  </mergeCells>
  <conditionalFormatting sqref="E32">
    <cfRule type="notContainsBlanks" dxfId="24" priority="27">
      <formula>LEN(TRIM(E32))&gt;0</formula>
    </cfRule>
  </conditionalFormatting>
  <conditionalFormatting sqref="D70">
    <cfRule type="containsText" dxfId="23" priority="25" operator="containsText" text="překročily">
      <formula>NOT(ISERROR(SEARCH("překročily",D70)))</formula>
    </cfRule>
    <cfRule type="containsText" dxfId="22" priority="26" operator="containsText" text="v pořádku">
      <formula>NOT(ISERROR(SEARCH("v pořádku",D70)))</formula>
    </cfRule>
    <cfRule type="containsBlanks" dxfId="21" priority="29">
      <formula>LEN(TRIM(D70))=0</formula>
    </cfRule>
  </conditionalFormatting>
  <conditionalFormatting sqref="E93">
    <cfRule type="containsText" dxfId="20" priority="18" operator="containsText" text="převyšuje">
      <formula>NOT(ISERROR(SEARCH("převyšuje",E93)))</formula>
    </cfRule>
    <cfRule type="containsText" dxfId="19" priority="19" operator="containsText" text="v pořádku">
      <formula>NOT(ISERROR(SEARCH("v pořádku",E93)))</formula>
    </cfRule>
  </conditionalFormatting>
  <conditionalFormatting sqref="E93:G93">
    <cfRule type="containsBlanks" dxfId="18" priority="17">
      <formula>LEN(TRIM(E93))=0</formula>
    </cfRule>
  </conditionalFormatting>
  <conditionalFormatting sqref="D8:F8">
    <cfRule type="containsBlanks" dxfId="17" priority="11">
      <formula>LEN(TRIM(D8))=0</formula>
    </cfRule>
    <cfRule type="containsText" dxfId="16" priority="16" operator="containsText" text="chybí">
      <formula>NOT(ISERROR(SEARCH("chybí",D8)))</formula>
    </cfRule>
  </conditionalFormatting>
  <conditionalFormatting sqref="D12">
    <cfRule type="containsText" dxfId="15" priority="14" operator="containsText" text="chybí">
      <formula>NOT(ISERROR(SEARCH("chybí",D12)))</formula>
    </cfRule>
  </conditionalFormatting>
  <conditionalFormatting sqref="D93">
    <cfRule type="notContainsBlanks" dxfId="14" priority="13">
      <formula>LEN(TRIM(D93))&gt;0</formula>
    </cfRule>
  </conditionalFormatting>
  <conditionalFormatting sqref="D12:E12">
    <cfRule type="notContainsText" dxfId="13" priority="12" operator="notContains" text="Chybí">
      <formula>ISERROR(SEARCH("Chybí",D12))</formula>
    </cfRule>
  </conditionalFormatting>
  <conditionalFormatting sqref="D72">
    <cfRule type="containsText" dxfId="12" priority="4" operator="containsText" text="překročena">
      <formula>NOT(ISERROR(SEARCH("překročena",D72)))</formula>
    </cfRule>
    <cfRule type="containsText" dxfId="11" priority="5" operator="containsText" text="v pořádku">
      <formula>NOT(ISERROR(SEARCH("v pořádku",D72)))</formula>
    </cfRule>
  </conditionalFormatting>
  <conditionalFormatting sqref="D72 D70">
    <cfRule type="containsText" dxfId="10"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xr:uid="{98138E7E-A496-4D16-9BD4-82EB1885AEC8}">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xr:uid="{2CB0B024-6B0D-414B-BAC2-CDA78BBD6CBF}">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xr:uid="{73F92860-6B60-474F-8DFD-C3FCFFEF3094}">
      <formula1>IF(E86="",E85,E86)</formula1>
    </dataValidation>
    <dataValidation allowBlank="1" sqref="D10 D12:D13" xr:uid="{0AC90252-9C83-4161-9E7A-816432FC1F0E}"/>
    <dataValidation allowBlank="1" showInputMessage="1" showErrorMessage="1" prompt="Zadejte nepřímé náklady v roce 1." sqref="E65" xr:uid="{B6EB2604-068B-43F7-AA39-5770ABA46228}"/>
    <dataValidation allowBlank="1" showInputMessage="1" showErrorMessage="1" prompt="Náklady na subdodávky jsou omezeny 20 % z celkových uznaných nákladů na projekt." sqref="E61" xr:uid="{92B5F759-7837-442D-BE95-A27464D72CA1}"/>
  </dataValidations>
  <hyperlinks>
    <hyperlink ref="B56" r:id="rId1" xr:uid="{FACEB41A-D2B3-4009-94AD-B589852439C4}"/>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r:uid="{82AFA8FD-E642-4347-AEEF-641DF3AF7B60}">
          <x14:formula1>
            <xm:f>číselníky!$Z$11:$Z$12</xm:f>
          </x14:formula1>
          <xm:sqref>D14</xm:sqref>
        </x14:dataValidation>
        <x14:dataValidation type="list" allowBlank="1" showInputMessage="1" showErrorMessage="1" prompt="Vyberte z možností rozevíracího seznamu." xr:uid="{EC6D3E78-07FD-4267-BA73-00953A9F83E3}">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r:uid="{DF59E19C-EEDD-49B7-A235-9BDF94F9BE6F}">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outlinePr summaryBelow="0" summaryRight="0"/>
  </sheetPr>
  <dimension ref="A1:M45"/>
  <sheetViews>
    <sheetView showGridLines="0" showRowColHeaders="0" zoomScaleNormal="100" workbookViewId="0"/>
  </sheetViews>
  <sheetFormatPr defaultColWidth="14.42578125" defaultRowHeight="15" customHeight="1"/>
  <cols>
    <col min="1" max="1" width="5.5703125" style="84" customWidth="1"/>
    <col min="2" max="2" width="55.5703125" customWidth="1"/>
    <col min="3" max="7" width="20" customWidth="1"/>
    <col min="8" max="8" width="0.140625" customWidth="1"/>
    <col min="9" max="9" width="2.28515625" style="84" customWidth="1"/>
    <col min="10" max="10" width="14.85546875" customWidth="1"/>
  </cols>
  <sheetData>
    <row r="1" spans="1:13" s="84" customFormat="1" ht="15" customHeight="1">
      <c r="A1" s="150"/>
    </row>
    <row r="2" spans="1:13" s="84" customFormat="1" ht="21.6" customHeight="1"/>
    <row r="3" spans="1:13" s="84" customFormat="1" ht="18" customHeight="1">
      <c r="B3" s="713" t="s">
        <v>1020</v>
      </c>
      <c r="C3" s="713"/>
      <c r="D3" s="713"/>
      <c r="E3" s="713"/>
      <c r="F3" s="713"/>
      <c r="J3" s="47"/>
      <c r="K3" s="47"/>
    </row>
    <row r="4" spans="1:13" s="84" customFormat="1" ht="15" customHeight="1">
      <c r="J4" s="47"/>
      <c r="K4" s="47"/>
    </row>
    <row r="5" spans="1:13" s="84" customFormat="1" ht="15" customHeight="1">
      <c r="J5" s="47"/>
      <c r="K5" s="47"/>
    </row>
    <row r="6" spans="1:13" s="84" customFormat="1" ht="24.6" customHeight="1">
      <c r="B6" s="564" t="s">
        <v>789</v>
      </c>
      <c r="C6" s="565"/>
      <c r="D6" s="565"/>
      <c r="E6" s="565"/>
      <c r="F6" s="565"/>
      <c r="G6" s="565"/>
      <c r="H6" s="565"/>
      <c r="I6" s="565"/>
      <c r="J6" s="100"/>
      <c r="K6" s="100"/>
    </row>
    <row r="7" spans="1:13" s="84" customFormat="1" ht="15" customHeight="1">
      <c r="J7" s="47"/>
      <c r="K7" s="47"/>
    </row>
    <row r="8" spans="1:13" ht="15" customHeight="1">
      <c r="B8" s="383" t="s">
        <v>1196</v>
      </c>
      <c r="C8" s="28"/>
      <c r="D8" s="28"/>
      <c r="E8" s="28"/>
      <c r="F8" s="28"/>
      <c r="G8" s="99"/>
      <c r="H8" s="91"/>
      <c r="I8" s="91"/>
      <c r="J8" s="47"/>
      <c r="K8" s="47"/>
    </row>
    <row r="9" spans="1:13" s="84" customFormat="1" ht="6" customHeight="1">
      <c r="B9" s="74"/>
      <c r="C9" s="71"/>
      <c r="D9" s="71"/>
      <c r="E9" s="71"/>
      <c r="F9" s="71"/>
      <c r="G9" s="71"/>
      <c r="H9" s="90"/>
      <c r="I9" s="149"/>
      <c r="J9" s="47"/>
      <c r="K9" s="47"/>
    </row>
    <row r="10" spans="1:13" ht="45.6" customHeight="1">
      <c r="B10" s="131" t="s">
        <v>1015</v>
      </c>
      <c r="C10" s="92" t="s">
        <v>781</v>
      </c>
      <c r="D10" s="108">
        <v>0.85</v>
      </c>
      <c r="E10" s="71"/>
      <c r="F10" s="92" t="s">
        <v>782</v>
      </c>
      <c r="G10" s="464">
        <f>míra_podpory</f>
        <v>0</v>
      </c>
      <c r="H10" s="61"/>
      <c r="I10" s="149"/>
      <c r="J10" s="714" t="str">
        <f>IF($G$10&gt;$D$10,"Požadovaná podpora převyšuje maximální možnou podporu plynoucí z podmínek programu EPSILON! 
Opravte prosím zadané částky.","")</f>
        <v/>
      </c>
      <c r="K10" s="714"/>
      <c r="L10" s="714"/>
      <c r="M10" s="714"/>
    </row>
    <row r="11" spans="1:13" ht="15" customHeight="1">
      <c r="B11" s="71"/>
      <c r="C11" s="71"/>
      <c r="D11" s="71"/>
      <c r="E11" s="71"/>
      <c r="F11" s="71"/>
      <c r="G11" s="71"/>
      <c r="H11" s="61"/>
      <c r="I11" s="149"/>
    </row>
    <row r="12" spans="1:13" s="47" customFormat="1" ht="15" customHeight="1">
      <c r="B12" s="79"/>
      <c r="C12" s="79"/>
      <c r="D12" s="79"/>
      <c r="E12" s="79"/>
      <c r="F12" s="79"/>
      <c r="G12" s="79"/>
      <c r="I12" s="91"/>
    </row>
    <row r="13" spans="1:13" ht="15" customHeight="1">
      <c r="B13" s="151" t="s">
        <v>733</v>
      </c>
      <c r="C13" s="97"/>
      <c r="D13" s="97"/>
      <c r="E13" s="97"/>
      <c r="F13" s="97"/>
      <c r="G13" s="97"/>
      <c r="H13" s="47"/>
      <c r="I13" s="91"/>
    </row>
    <row r="14" spans="1:13" s="84" customFormat="1" ht="15" customHeight="1">
      <c r="B14" s="74"/>
      <c r="C14" s="71"/>
      <c r="D14" s="71"/>
      <c r="E14" s="71"/>
      <c r="F14" s="71"/>
      <c r="G14" s="71"/>
      <c r="H14" s="61"/>
      <c r="I14" s="149"/>
    </row>
    <row r="15" spans="1:13" ht="15" customHeight="1">
      <c r="B15" s="101" t="s">
        <v>722</v>
      </c>
      <c r="C15" s="101" t="s">
        <v>723</v>
      </c>
      <c r="D15" s="105" t="s">
        <v>772</v>
      </c>
      <c r="E15" s="105" t="s">
        <v>773</v>
      </c>
      <c r="F15" s="105" t="s">
        <v>774</v>
      </c>
      <c r="G15" s="101" t="s">
        <v>725</v>
      </c>
      <c r="H15" s="61"/>
      <c r="I15" s="149"/>
    </row>
    <row r="16" spans="1:13" ht="21" customHeight="1">
      <c r="B16" s="102" t="s">
        <v>726</v>
      </c>
      <c r="C16" s="103" t="s">
        <v>730</v>
      </c>
      <c r="D16" s="448">
        <f>'Finanční plán hl. uchazeč'!E60+'Finanční plán d. účastníka 1'!E60+'Finanční plán d. účastníka 2'!E60</f>
        <v>0</v>
      </c>
      <c r="E16" s="448">
        <f>'Finanční plán hl. uchazeč'!F60+'Finanční plán d. účastníka 1'!F60+'Finanční plán d. účastníka 2'!F60</f>
        <v>0</v>
      </c>
      <c r="F16" s="448">
        <f>'Finanční plán hl. uchazeč'!G60+'Finanční plán d. účastníka 1'!G60+'Finanční plán d. účastníka 2'!G60</f>
        <v>0</v>
      </c>
      <c r="G16" s="449">
        <f t="shared" ref="G16:G22" si="0">SUM(D16:F16)</f>
        <v>0</v>
      </c>
      <c r="H16" s="61"/>
      <c r="I16" s="149"/>
    </row>
    <row r="17" spans="2:10" ht="21" customHeight="1">
      <c r="B17" s="104" t="s">
        <v>727</v>
      </c>
      <c r="C17" s="94" t="s">
        <v>730</v>
      </c>
      <c r="D17" s="450">
        <f>'Finanční plán hl. uchazeč'!E61+'Finanční plán d. účastníka 1'!E61+'Finanční plán d. účastníka 2'!E61</f>
        <v>0</v>
      </c>
      <c r="E17" s="450">
        <f>'Finanční plán hl. uchazeč'!F61+'Finanční plán d. účastníka 1'!F61+'Finanční plán d. účastníka 2'!F61</f>
        <v>0</v>
      </c>
      <c r="F17" s="450">
        <f>'Finanční plán hl. uchazeč'!G61+'Finanční plán d. účastníka 1'!G61+'Finanční plán d. účastníka 2'!G61</f>
        <v>0</v>
      </c>
      <c r="G17" s="451">
        <f t="shared" si="0"/>
        <v>0</v>
      </c>
      <c r="H17" s="61"/>
      <c r="I17" s="149"/>
    </row>
    <row r="18" spans="2:10" ht="21" customHeight="1">
      <c r="B18" s="102" t="s">
        <v>729</v>
      </c>
      <c r="C18" s="103" t="s">
        <v>730</v>
      </c>
      <c r="D18" s="448">
        <f>'Finanční plán hl. uchazeč'!E62+'Finanční plán d. účastníka 1'!E62+'Finanční plán d. účastníka 2'!E62</f>
        <v>0</v>
      </c>
      <c r="E18" s="448">
        <f>'Finanční plán hl. uchazeč'!F62+'Finanční plán d. účastníka 1'!F62+'Finanční plán d. účastníka 2'!F62</f>
        <v>0</v>
      </c>
      <c r="F18" s="448">
        <f>'Finanční plán hl. uchazeč'!G62+'Finanční plán d. účastníka 1'!G62+'Finanční plán d. účastníka 2'!G62</f>
        <v>0</v>
      </c>
      <c r="G18" s="449">
        <f t="shared" si="0"/>
        <v>0</v>
      </c>
      <c r="H18" s="61"/>
      <c r="I18" s="149"/>
    </row>
    <row r="19" spans="2:10" ht="21" customHeight="1">
      <c r="B19" s="104" t="s">
        <v>731</v>
      </c>
      <c r="C19" s="94" t="s">
        <v>730</v>
      </c>
      <c r="D19" s="450">
        <f>'Finanční plán hl. uchazeč'!E63+'Finanční plán d. účastníka 1'!E63+'Finanční plán d. účastníka 2'!E63</f>
        <v>0</v>
      </c>
      <c r="E19" s="450">
        <f>'Finanční plán hl. uchazeč'!F63+'Finanční plán d. účastníka 1'!F63+'Finanční plán d. účastníka 2'!F63</f>
        <v>0</v>
      </c>
      <c r="F19" s="450">
        <f>'Finanční plán hl. uchazeč'!G63+'Finanční plán d. účastníka 1'!G63+'Finanční plán d. účastníka 2'!G63</f>
        <v>0</v>
      </c>
      <c r="G19" s="452">
        <f t="shared" si="0"/>
        <v>0</v>
      </c>
      <c r="H19" s="61"/>
      <c r="I19" s="149"/>
    </row>
    <row r="20" spans="2:10" ht="21" customHeight="1">
      <c r="B20" s="106" t="s">
        <v>732</v>
      </c>
      <c r="C20" s="107" t="s">
        <v>730</v>
      </c>
      <c r="D20" s="448">
        <f>'Finanční plán hl. uchazeč'!E64+'Finanční plán d. účastníka 1'!E64+'Finanční plán d. účastníka 2'!E64</f>
        <v>0</v>
      </c>
      <c r="E20" s="448">
        <f>'Finanční plán hl. uchazeč'!F64+'Finanční plán d. účastníka 1'!F64+'Finanční plán d. účastníka 2'!F64</f>
        <v>0</v>
      </c>
      <c r="F20" s="448">
        <f>'Finanční plán hl. uchazeč'!G64+'Finanční plán d. účastníka 1'!G64+'Finanční plán d. účastníka 2'!G64</f>
        <v>0</v>
      </c>
      <c r="G20" s="453">
        <f t="shared" si="0"/>
        <v>0</v>
      </c>
      <c r="H20" s="61"/>
      <c r="I20" s="149"/>
    </row>
    <row r="21" spans="2:10" s="84" customFormat="1" ht="2.4500000000000002" customHeight="1">
      <c r="B21" s="126"/>
      <c r="C21" s="127"/>
      <c r="D21" s="454"/>
      <c r="E21" s="454"/>
      <c r="F21" s="454"/>
      <c r="G21" s="455"/>
      <c r="H21" s="61"/>
      <c r="I21" s="149"/>
    </row>
    <row r="22" spans="2:10" ht="18" customHeight="1" thickBot="1">
      <c r="B22" s="122" t="s">
        <v>733</v>
      </c>
      <c r="C22" s="109" t="s">
        <v>730</v>
      </c>
      <c r="D22" s="456">
        <f t="shared" ref="D22:F22" si="1">SUM(D16:D20)</f>
        <v>0</v>
      </c>
      <c r="E22" s="456">
        <f t="shared" si="1"/>
        <v>0</v>
      </c>
      <c r="F22" s="456">
        <f t="shared" si="1"/>
        <v>0</v>
      </c>
      <c r="G22" s="457">
        <f t="shared" si="0"/>
        <v>0</v>
      </c>
      <c r="H22" s="90"/>
      <c r="I22" s="149"/>
    </row>
    <row r="23" spans="2:10" ht="13.5" thickTop="1">
      <c r="B23" s="71"/>
      <c r="C23" s="71"/>
      <c r="D23" s="71"/>
      <c r="E23" s="71"/>
      <c r="F23" s="71"/>
      <c r="G23" s="475"/>
      <c r="H23" s="90"/>
      <c r="I23" s="149"/>
    </row>
    <row r="24" spans="2:10" s="47" customFormat="1" ht="15" customHeight="1">
      <c r="B24" s="79"/>
      <c r="C24" s="79"/>
      <c r="D24" s="79"/>
      <c r="E24" s="79"/>
      <c r="F24" s="79"/>
      <c r="G24" s="79"/>
      <c r="H24" s="91"/>
      <c r="I24" s="91"/>
    </row>
    <row r="25" spans="2:10" ht="15" customHeight="1">
      <c r="B25" s="151" t="s">
        <v>734</v>
      </c>
      <c r="C25" s="79"/>
      <c r="D25" s="79"/>
      <c r="E25" s="79"/>
      <c r="F25" s="79"/>
      <c r="G25" s="79"/>
      <c r="H25" s="91"/>
      <c r="I25" s="91"/>
    </row>
    <row r="26" spans="2:10" s="84" customFormat="1" ht="15" customHeight="1">
      <c r="B26" s="74"/>
      <c r="C26" s="71"/>
      <c r="D26" s="71"/>
      <c r="E26" s="71"/>
      <c r="F26" s="71"/>
      <c r="G26" s="71"/>
      <c r="H26" s="61"/>
      <c r="I26" s="149"/>
    </row>
    <row r="27" spans="2:10" ht="15" customHeight="1">
      <c r="B27" s="101" t="s">
        <v>722</v>
      </c>
      <c r="C27" s="101" t="s">
        <v>723</v>
      </c>
      <c r="D27" s="105" t="s">
        <v>772</v>
      </c>
      <c r="E27" s="105" t="s">
        <v>773</v>
      </c>
      <c r="F27" s="105" t="s">
        <v>774</v>
      </c>
      <c r="G27" s="101" t="s">
        <v>725</v>
      </c>
      <c r="H27" s="90"/>
      <c r="I27" s="149"/>
    </row>
    <row r="28" spans="2:10" ht="21" customHeight="1">
      <c r="B28" s="102" t="s">
        <v>1016</v>
      </c>
      <c r="C28" s="103" t="s">
        <v>730</v>
      </c>
      <c r="D28" s="458">
        <f>'Finanční plán hl. uchazeč'!E87+'Finanční plán d. účastníka 1'!E86+'Finanční plán d. účastníka 2'!E87</f>
        <v>0</v>
      </c>
      <c r="E28" s="458">
        <f>'Finanční plán hl. uchazeč'!F87+'Finanční plán d. účastníka 1'!F86+'Finanční plán d. účastníka 2'!F87</f>
        <v>0</v>
      </c>
      <c r="F28" s="458">
        <f>'Finanční plán hl. uchazeč'!G87+'Finanční plán d. účastníka 1'!G86+'Finanční plán d. účastníka 2'!G87</f>
        <v>0</v>
      </c>
      <c r="G28" s="459">
        <f>SUM(D28:F28)</f>
        <v>0</v>
      </c>
      <c r="H28" s="95"/>
      <c r="I28" s="149"/>
      <c r="J28" s="98"/>
    </row>
    <row r="29" spans="2:10" ht="21" customHeight="1">
      <c r="B29" s="104" t="s">
        <v>735</v>
      </c>
      <c r="C29" s="94" t="s">
        <v>730</v>
      </c>
      <c r="D29" s="460">
        <f>'Finanční plán hl. uchazeč'!E88+'Finanční plán d. účastníka 1'!E87+'Finanční plán d. účastníka 2'!E88</f>
        <v>0</v>
      </c>
      <c r="E29" s="460">
        <f>'Finanční plán hl. uchazeč'!F88+'Finanční plán d. účastníka 1'!F87+'Finanční plán d. účastníka 2'!F88</f>
        <v>0</v>
      </c>
      <c r="F29" s="460">
        <f>'Finanční plán hl. uchazeč'!G88+'Finanční plán d. účastníka 1'!G87+'Finanční plán d. účastníka 2'!G88</f>
        <v>0</v>
      </c>
      <c r="G29" s="461">
        <f>SUM(D29:F29)</f>
        <v>0</v>
      </c>
      <c r="H29" s="90"/>
      <c r="I29" s="149"/>
      <c r="J29" s="47"/>
    </row>
    <row r="30" spans="2:10" ht="21" customHeight="1">
      <c r="B30" s="102" t="s">
        <v>734</v>
      </c>
      <c r="C30" s="103" t="s">
        <v>730</v>
      </c>
      <c r="D30" s="458">
        <f>'Finanční plán hl. uchazeč'!E89+'Finanční plán d. účastníka 1'!E88+'Finanční plán d. účastníka 2'!E89</f>
        <v>0</v>
      </c>
      <c r="E30" s="458">
        <f>'Finanční plán hl. uchazeč'!F89+'Finanční plán d. účastníka 1'!F88+'Finanční plán d. účastníka 2'!F89</f>
        <v>0</v>
      </c>
      <c r="F30" s="458">
        <f>'Finanční plán hl. uchazeč'!G89+'Finanční plán d. účastníka 1'!G88+'Finanční plán d. účastníka 2'!G89</f>
        <v>0</v>
      </c>
      <c r="G30" s="459">
        <f>SUM(D30:F30)</f>
        <v>0</v>
      </c>
      <c r="H30" s="90"/>
      <c r="I30" s="149"/>
      <c r="J30" s="47"/>
    </row>
    <row r="31" spans="2:10" s="84" customFormat="1" ht="3" customHeight="1">
      <c r="B31" s="126"/>
      <c r="C31" s="129"/>
      <c r="D31" s="128"/>
      <c r="E31" s="128"/>
      <c r="F31" s="128"/>
      <c r="G31" s="111"/>
      <c r="H31" s="121"/>
      <c r="I31" s="149"/>
      <c r="J31" s="47"/>
    </row>
    <row r="32" spans="2:10" ht="18" customHeight="1" thickBot="1">
      <c r="B32" s="122" t="s">
        <v>737</v>
      </c>
      <c r="C32" s="125" t="s">
        <v>724</v>
      </c>
      <c r="D32" s="132">
        <f t="shared" ref="D32:F32" si="2">IFERROR(D28/D30,0)</f>
        <v>0</v>
      </c>
      <c r="E32" s="132">
        <f t="shared" si="2"/>
        <v>0</v>
      </c>
      <c r="F32" s="132">
        <f t="shared" si="2"/>
        <v>0</v>
      </c>
      <c r="G32" s="133">
        <f>IFERROR(G28/G30,0)</f>
        <v>0</v>
      </c>
      <c r="H32" s="90"/>
      <c r="I32" s="149"/>
      <c r="J32" s="47"/>
    </row>
    <row r="33" spans="2:12" s="84" customFormat="1" ht="63.75" customHeight="1" thickTop="1">
      <c r="B33" s="71"/>
      <c r="C33" s="71"/>
      <c r="D33" s="71"/>
      <c r="E33" s="71"/>
      <c r="F33" s="71"/>
      <c r="G33" s="541" t="str">
        <f>IF(pozadovana_mira_podpory&gt;1000000,"Maximální možná podpora na projekt je 1 000 000 €.
Opravte prosím zadané částky.","")</f>
        <v/>
      </c>
      <c r="H33" s="90"/>
      <c r="I33" s="149"/>
      <c r="J33" s="47"/>
    </row>
    <row r="34" spans="2:12" ht="15" customHeight="1">
      <c r="B34" s="124" t="s">
        <v>1197</v>
      </c>
      <c r="C34" s="61"/>
      <c r="D34" s="61"/>
      <c r="E34" s="61"/>
      <c r="F34" s="61"/>
      <c r="G34" s="149"/>
      <c r="I34" s="61"/>
    </row>
    <row r="35" spans="2:12" s="84" customFormat="1" ht="2.4500000000000002" customHeight="1">
      <c r="B35" s="124"/>
      <c r="C35" s="61"/>
      <c r="D35" s="61"/>
      <c r="E35" s="61"/>
      <c r="F35" s="61"/>
      <c r="G35" s="61"/>
    </row>
    <row r="36" spans="2:12" ht="15" customHeight="1">
      <c r="L36" s="36"/>
    </row>
    <row r="37" spans="2:12" s="84" customFormat="1" ht="15" customHeight="1">
      <c r="L37" s="36"/>
    </row>
    <row r="38" spans="2:12" ht="15" customHeight="1">
      <c r="B38" s="87"/>
      <c r="C38" s="87"/>
      <c r="D38" s="87"/>
      <c r="E38" s="87"/>
      <c r="F38" s="87"/>
      <c r="G38" s="699" t="str">
        <f>Pokyny!E46</f>
        <v xml:space="preserve"> Verze 2: leden 2021.</v>
      </c>
      <c r="H38" s="699"/>
      <c r="I38" s="699"/>
      <c r="J38" s="87"/>
      <c r="K38" s="87"/>
    </row>
    <row r="39" spans="2:12" ht="15" customHeight="1">
      <c r="G39" s="447"/>
      <c r="H39" s="447"/>
      <c r="I39" s="447"/>
    </row>
    <row r="40" spans="2:12" ht="15" customHeight="1">
      <c r="B40" s="80"/>
      <c r="C40" s="80"/>
      <c r="D40" s="80"/>
      <c r="E40" s="80"/>
      <c r="F40" s="80"/>
      <c r="G40" s="36"/>
    </row>
    <row r="41" spans="2:12" ht="15" customHeight="1">
      <c r="B41" s="123"/>
    </row>
    <row r="42" spans="2:12" ht="15" customHeight="1">
      <c r="B42" s="712" t="s">
        <v>1198</v>
      </c>
      <c r="C42" s="712"/>
      <c r="D42" s="712"/>
      <c r="E42" s="712"/>
      <c r="F42" s="712"/>
      <c r="G42" s="377"/>
    </row>
    <row r="43" spans="2:12" s="84" customFormat="1" ht="4.9000000000000004" customHeight="1">
      <c r="B43" s="378"/>
      <c r="E43" s="376"/>
      <c r="F43" s="376"/>
      <c r="G43" s="377"/>
    </row>
    <row r="44" spans="2:12" ht="15" customHeight="1">
      <c r="B44" s="379" t="s">
        <v>1018</v>
      </c>
      <c r="G44" s="375"/>
    </row>
    <row r="45" spans="2:12" ht="15" customHeight="1">
      <c r="B45" s="399" t="s">
        <v>1019</v>
      </c>
      <c r="G45" s="375"/>
    </row>
  </sheetData>
  <sheetProtection algorithmName="SHA-512" hashValue="i3rXHFoRfUTToGqs6W5k++YDfegpxh8qG8Jyf3PKwL+O2OzSEOr0DTgBV9W2BHsqooYsn4/CDDxKOa7hR9VUTg==" saltValue="8ShtkkW3/D+lhJC60Q0KXw=="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G38:I38"/>
  </mergeCells>
  <conditionalFormatting sqref="G10">
    <cfRule type="expression" dxfId="2" priority="3">
      <formula>$G$10&gt;$D$10</formula>
    </cfRule>
    <cfRule type="expression" dxfId="1" priority="4">
      <formula>$D$10&gt;=$G$10</formula>
    </cfRule>
  </conditionalFormatting>
  <conditionalFormatting sqref="G28">
    <cfRule type="cellIs" dxfId="0" priority="1" operator="greaterThan">
      <formula>1000000</formula>
    </cfRule>
  </conditionalFormatting>
  <dataValidations count="1">
    <dataValidation type="decimal" operator="lessThanOrEqual" allowBlank="1" showInputMessage="1" showErrorMessage="1" sqref="G28" xr:uid="{155025F1-C248-416D-A89E-0A36A8ACD25F}">
      <formula1>1000000</formula1>
    </dataValidation>
  </dataValidations>
  <hyperlinks>
    <hyperlink ref="B45" r:id="rId1" xr:uid="{161C4057-1A06-4FF1-BEAD-36AF98E85C77}"/>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outlinePr summaryBelow="0" summaryRight="0"/>
  </sheetPr>
  <dimension ref="A1:AM1002"/>
  <sheetViews>
    <sheetView topLeftCell="AE6" workbookViewId="0">
      <selection activeCell="AI25" sqref="AI25"/>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5" t="s">
        <v>996</v>
      </c>
      <c r="AH2" s="135" t="s">
        <v>997</v>
      </c>
    </row>
    <row r="3" spans="1:39" ht="15.75" customHeight="1">
      <c r="A3" s="148"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1084</v>
      </c>
      <c r="AE3" s="5"/>
      <c r="AF3" s="148" t="s">
        <v>995</v>
      </c>
      <c r="AG3" s="135" t="s">
        <v>29</v>
      </c>
      <c r="AH3" s="135" t="s">
        <v>28</v>
      </c>
      <c r="AI3" s="135" t="s">
        <v>29</v>
      </c>
    </row>
    <row r="4" spans="1:39" ht="15.75" customHeight="1">
      <c r="A4" s="148"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1085</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1160</v>
      </c>
      <c r="X5" s="6" t="s">
        <v>50</v>
      </c>
      <c r="Y5" s="6"/>
      <c r="Z5" s="5" t="s">
        <v>74</v>
      </c>
      <c r="AA5" s="5"/>
      <c r="AB5" s="7" t="s">
        <v>66</v>
      </c>
      <c r="AC5" s="15" t="s">
        <v>66</v>
      </c>
      <c r="AD5" s="13" t="s">
        <v>1086</v>
      </c>
      <c r="AE5" s="5"/>
      <c r="AF5" s="148" t="s">
        <v>32</v>
      </c>
    </row>
    <row r="6" spans="1:39" ht="15.75" customHeight="1">
      <c r="B6" t="s">
        <v>75</v>
      </c>
      <c r="C6" t="s">
        <v>75</v>
      </c>
      <c r="G6" s="9" t="s">
        <v>76</v>
      </c>
      <c r="H6" s="10" t="s">
        <v>77</v>
      </c>
      <c r="K6" s="5" t="s">
        <v>78</v>
      </c>
      <c r="L6" s="5" t="s">
        <v>79</v>
      </c>
      <c r="O6" s="5" t="s">
        <v>80</v>
      </c>
      <c r="Q6" s="5" t="s">
        <v>81</v>
      </c>
      <c r="R6" s="5" t="s">
        <v>82</v>
      </c>
      <c r="S6" s="5">
        <v>4</v>
      </c>
      <c r="T6" s="5">
        <v>4</v>
      </c>
      <c r="U6" s="5"/>
      <c r="V6" s="5"/>
      <c r="W6" s="11" t="s">
        <v>1161</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83</v>
      </c>
      <c r="AA6" s="5"/>
      <c r="AB6" s="7" t="s">
        <v>75</v>
      </c>
      <c r="AC6" s="15" t="s">
        <v>75</v>
      </c>
      <c r="AD6" s="13" t="s">
        <v>1087</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85</v>
      </c>
      <c r="C7" t="s">
        <v>85</v>
      </c>
      <c r="G7" s="9" t="s">
        <v>86</v>
      </c>
      <c r="H7" s="10" t="s">
        <v>87</v>
      </c>
      <c r="J7" s="135" t="s">
        <v>26</v>
      </c>
      <c r="O7" s="5" t="s">
        <v>88</v>
      </c>
      <c r="Q7" s="5" t="s">
        <v>89</v>
      </c>
      <c r="R7" s="5" t="s">
        <v>90</v>
      </c>
      <c r="S7" s="5">
        <v>5</v>
      </c>
      <c r="T7" s="5">
        <v>5</v>
      </c>
      <c r="U7" s="5"/>
      <c r="V7" s="5"/>
      <c r="W7" s="11" t="s">
        <v>1162</v>
      </c>
      <c r="X7" s="6"/>
      <c r="Y7" s="6"/>
      <c r="Z7" s="5"/>
      <c r="AA7" s="5"/>
      <c r="AB7" s="7" t="s">
        <v>85</v>
      </c>
      <c r="AC7" s="15" t="s">
        <v>85</v>
      </c>
      <c r="AD7" s="13" t="s">
        <v>1088</v>
      </c>
      <c r="AE7" s="5"/>
      <c r="AF7" s="148" t="s">
        <v>50</v>
      </c>
    </row>
    <row r="8" spans="1:39" ht="15.75" customHeight="1">
      <c r="B8" t="s">
        <v>91</v>
      </c>
      <c r="C8" t="s">
        <v>91</v>
      </c>
      <c r="G8" s="9" t="s">
        <v>92</v>
      </c>
      <c r="H8" s="10" t="s">
        <v>93</v>
      </c>
      <c r="J8" t="s">
        <v>813</v>
      </c>
      <c r="K8" s="84"/>
      <c r="O8" s="5" t="s">
        <v>94</v>
      </c>
      <c r="Q8" s="5" t="s">
        <v>95</v>
      </c>
      <c r="R8" s="5" t="s">
        <v>96</v>
      </c>
      <c r="S8" s="5"/>
      <c r="T8" s="5">
        <v>6</v>
      </c>
      <c r="U8" s="5"/>
      <c r="V8" s="5"/>
      <c r="W8" s="11" t="s">
        <v>1163</v>
      </c>
      <c r="X8" s="6"/>
      <c r="Y8" s="145" t="s">
        <v>991</v>
      </c>
      <c r="Z8" s="5"/>
      <c r="AA8" s="5"/>
      <c r="AB8" s="7" t="s">
        <v>91</v>
      </c>
      <c r="AC8" s="15" t="s">
        <v>91</v>
      </c>
      <c r="AD8" s="13" t="s">
        <v>1089</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97</v>
      </c>
      <c r="C9" t="s">
        <v>97</v>
      </c>
      <c r="G9" s="9" t="s">
        <v>98</v>
      </c>
      <c r="H9" s="10" t="s">
        <v>99</v>
      </c>
      <c r="J9" t="s">
        <v>814</v>
      </c>
      <c r="K9" s="84"/>
      <c r="Q9" s="5" t="s">
        <v>100</v>
      </c>
      <c r="R9" s="5" t="s">
        <v>101</v>
      </c>
      <c r="S9" s="5"/>
      <c r="T9" s="5">
        <v>7</v>
      </c>
      <c r="U9" s="5"/>
      <c r="V9" s="5"/>
      <c r="W9" s="11" t="s">
        <v>1164</v>
      </c>
      <c r="X9" s="6"/>
      <c r="Y9" s="141">
        <f>'Hlavní uchazeč'!D15</f>
        <v>0</v>
      </c>
      <c r="Z9" s="5"/>
      <c r="AA9" s="5"/>
      <c r="AB9" s="7" t="s">
        <v>97</v>
      </c>
      <c r="AC9" s="15" t="s">
        <v>97</v>
      </c>
      <c r="AD9" s="13" t="s">
        <v>1090</v>
      </c>
      <c r="AE9" s="5"/>
      <c r="AF9" s="5"/>
    </row>
    <row r="10" spans="1:39" ht="15.75" customHeight="1">
      <c r="B10" t="s">
        <v>102</v>
      </c>
      <c r="C10" t="s">
        <v>102</v>
      </c>
      <c r="G10" s="9" t="s">
        <v>103</v>
      </c>
      <c r="H10" s="10" t="s">
        <v>104</v>
      </c>
      <c r="J10" t="s">
        <v>815</v>
      </c>
      <c r="K10" s="84"/>
      <c r="Q10" s="5" t="s">
        <v>105</v>
      </c>
      <c r="R10" s="5" t="s">
        <v>106</v>
      </c>
      <c r="S10" s="5"/>
      <c r="T10" s="5">
        <v>8</v>
      </c>
      <c r="U10" s="5"/>
      <c r="V10" s="5"/>
      <c r="W10" s="11" t="s">
        <v>107</v>
      </c>
      <c r="X10" s="6"/>
      <c r="Y10" s="144">
        <f>'Další účastník 1'!D15</f>
        <v>0</v>
      </c>
      <c r="Z10" s="5" t="s">
        <v>26</v>
      </c>
      <c r="AA10" s="5"/>
      <c r="AB10" s="7" t="s">
        <v>102</v>
      </c>
      <c r="AC10" s="7" t="s">
        <v>102</v>
      </c>
      <c r="AD10" s="13" t="s">
        <v>1091</v>
      </c>
      <c r="AE10" s="5"/>
      <c r="AF10" s="1" t="s">
        <v>1165</v>
      </c>
      <c r="AI10" s="1" t="s">
        <v>1180</v>
      </c>
      <c r="AM10" s="10"/>
    </row>
    <row r="11" spans="1:39" ht="15.75" customHeight="1">
      <c r="B11" t="s">
        <v>108</v>
      </c>
      <c r="C11" t="s">
        <v>108</v>
      </c>
      <c r="G11" s="9" t="s">
        <v>109</v>
      </c>
      <c r="H11" s="10" t="s">
        <v>110</v>
      </c>
      <c r="J11" t="s">
        <v>816</v>
      </c>
      <c r="K11" s="84"/>
      <c r="Q11" s="5" t="s">
        <v>111</v>
      </c>
      <c r="R11" s="5" t="s">
        <v>112</v>
      </c>
      <c r="S11" s="5"/>
      <c r="T11" s="5">
        <v>9</v>
      </c>
      <c r="U11" s="5"/>
      <c r="V11" s="5"/>
      <c r="W11" s="11" t="s">
        <v>113</v>
      </c>
      <c r="X11" s="143"/>
      <c r="Y11" s="144">
        <f>'Další účastník 2'!D15</f>
        <v>0</v>
      </c>
      <c r="Z11" s="5" t="s">
        <v>32</v>
      </c>
      <c r="AA11" s="5"/>
      <c r="AB11" s="7" t="s">
        <v>108</v>
      </c>
      <c r="AC11" s="7" t="s">
        <v>108</v>
      </c>
      <c r="AD11" s="13" t="s">
        <v>1092</v>
      </c>
      <c r="AE11" s="5"/>
      <c r="AF11" s="10" t="s">
        <v>1166</v>
      </c>
      <c r="AI11" s="10" t="s">
        <v>1166</v>
      </c>
      <c r="AL11" s="10"/>
      <c r="AM11" s="10"/>
    </row>
    <row r="12" spans="1:39" ht="15.75" customHeight="1">
      <c r="B12" t="s">
        <v>114</v>
      </c>
      <c r="C12" t="s">
        <v>114</v>
      </c>
      <c r="G12" s="9" t="s">
        <v>115</v>
      </c>
      <c r="H12" s="10" t="s">
        <v>116</v>
      </c>
      <c r="J12" t="s">
        <v>817</v>
      </c>
      <c r="K12" s="84"/>
      <c r="M12" s="135" t="s">
        <v>1044</v>
      </c>
      <c r="Q12" s="5" t="s">
        <v>117</v>
      </c>
      <c r="R12" s="5" t="s">
        <v>118</v>
      </c>
      <c r="S12" s="5"/>
      <c r="T12" s="5">
        <v>10</v>
      </c>
      <c r="U12" s="5"/>
      <c r="V12" s="5"/>
      <c r="W12" s="11" t="s">
        <v>119</v>
      </c>
      <c r="X12" s="142"/>
      <c r="Y12" s="18"/>
      <c r="Z12" s="5" t="s">
        <v>50</v>
      </c>
      <c r="AA12" s="5"/>
      <c r="AB12" s="7" t="s">
        <v>114</v>
      </c>
      <c r="AC12" s="15" t="s">
        <v>114</v>
      </c>
      <c r="AD12" s="465" t="s">
        <v>1093</v>
      </c>
      <c r="AE12" s="5"/>
      <c r="AF12" s="10" t="s">
        <v>110</v>
      </c>
      <c r="AI12" s="10" t="s">
        <v>1181</v>
      </c>
      <c r="AL12" s="10"/>
      <c r="AM12" s="10"/>
    </row>
    <row r="13" spans="1:39" ht="15.75" customHeight="1">
      <c r="B13" t="s">
        <v>121</v>
      </c>
      <c r="C13" t="s">
        <v>121</v>
      </c>
      <c r="G13" s="9" t="s">
        <v>122</v>
      </c>
      <c r="H13" s="10" t="s">
        <v>123</v>
      </c>
      <c r="J13" s="135" t="s">
        <v>818</v>
      </c>
      <c r="K13" s="84"/>
      <c r="M13">
        <v>1</v>
      </c>
      <c r="Q13" s="5" t="s">
        <v>124</v>
      </c>
      <c r="R13" s="5" t="s">
        <v>125</v>
      </c>
      <c r="S13" s="5"/>
      <c r="T13" s="5">
        <v>11</v>
      </c>
      <c r="U13" s="5"/>
      <c r="V13" s="5"/>
      <c r="W13" s="11" t="s">
        <v>126</v>
      </c>
      <c r="X13" s="145" t="s">
        <v>992</v>
      </c>
      <c r="Y13" s="6"/>
      <c r="Z13" s="5"/>
      <c r="AA13" s="5"/>
      <c r="AB13" s="7" t="s">
        <v>121</v>
      </c>
      <c r="AC13" s="15" t="s">
        <v>121</v>
      </c>
      <c r="AD13" s="13" t="s">
        <v>1094</v>
      </c>
      <c r="AE13" s="5"/>
      <c r="AF13" s="10" t="s">
        <v>116</v>
      </c>
      <c r="AI13" s="10" t="s">
        <v>1182</v>
      </c>
      <c r="AL13" s="10"/>
      <c r="AM13" s="10"/>
    </row>
    <row r="14" spans="1:39" ht="15.75" customHeight="1">
      <c r="B14" t="s">
        <v>128</v>
      </c>
      <c r="C14" t="s">
        <v>128</v>
      </c>
      <c r="G14" s="9" t="s">
        <v>129</v>
      </c>
      <c r="H14" s="5">
        <v>0</v>
      </c>
      <c r="K14" s="84"/>
      <c r="M14">
        <v>2</v>
      </c>
      <c r="Q14" s="5" t="s">
        <v>130</v>
      </c>
      <c r="R14" s="5" t="s">
        <v>131</v>
      </c>
      <c r="S14" s="5"/>
      <c r="T14" s="5">
        <v>12</v>
      </c>
      <c r="U14" s="5"/>
      <c r="V14" s="5"/>
      <c r="W14" s="11" t="s">
        <v>132</v>
      </c>
      <c r="X14" s="18" t="str">
        <f>'Hlavní uchazeč'!D19</f>
        <v>Vyberte možnost:</v>
      </c>
      <c r="Y14" s="18"/>
      <c r="Z14" s="5"/>
      <c r="AA14" s="5"/>
      <c r="AB14" s="7" t="s">
        <v>128</v>
      </c>
      <c r="AC14" s="15" t="s">
        <v>128</v>
      </c>
      <c r="AD14" s="465" t="s">
        <v>1095</v>
      </c>
      <c r="AE14" s="5"/>
      <c r="AF14" s="10" t="s">
        <v>54</v>
      </c>
      <c r="AI14" s="10" t="s">
        <v>1183</v>
      </c>
    </row>
    <row r="15" spans="1:39" ht="15.75" customHeight="1">
      <c r="B15" t="s">
        <v>133</v>
      </c>
      <c r="C15" t="s">
        <v>133</v>
      </c>
      <c r="G15" s="9" t="s">
        <v>134</v>
      </c>
      <c r="H15" s="10" t="s">
        <v>135</v>
      </c>
      <c r="K15" s="84"/>
      <c r="M15" s="84">
        <v>3</v>
      </c>
      <c r="Q15" s="5" t="s">
        <v>136</v>
      </c>
      <c r="R15" s="5" t="s">
        <v>137</v>
      </c>
      <c r="S15" s="5"/>
      <c r="T15" s="5"/>
      <c r="U15" s="5"/>
      <c r="V15" s="5"/>
      <c r="W15" s="11" t="s">
        <v>138</v>
      </c>
      <c r="X15" s="6" t="str">
        <f>'Další účastník 1'!D19</f>
        <v>Vyberte možnost:</v>
      </c>
      <c r="Y15" s="6"/>
      <c r="Z15" s="5" t="s">
        <v>26</v>
      </c>
      <c r="AA15" s="5"/>
      <c r="AB15" s="7" t="s">
        <v>133</v>
      </c>
      <c r="AC15" s="15" t="s">
        <v>133</v>
      </c>
      <c r="AD15" s="13" t="s">
        <v>1096</v>
      </c>
      <c r="AE15" s="5"/>
      <c r="AF15" s="10" t="s">
        <v>68</v>
      </c>
      <c r="AI15" s="10" t="s">
        <v>1184</v>
      </c>
    </row>
    <row r="16" spans="1:39" ht="15.75" customHeight="1">
      <c r="B16" t="s">
        <v>139</v>
      </c>
      <c r="C16" t="s">
        <v>139</v>
      </c>
      <c r="G16" s="9" t="s">
        <v>140</v>
      </c>
      <c r="H16" s="10" t="s">
        <v>141</v>
      </c>
      <c r="J16" s="135" t="s">
        <v>1030</v>
      </c>
      <c r="K16" s="84"/>
      <c r="L16" s="135"/>
      <c r="M16" s="84">
        <v>4</v>
      </c>
      <c r="Q16" s="5" t="s">
        <v>142</v>
      </c>
      <c r="R16" s="5" t="s">
        <v>143</v>
      </c>
      <c r="S16" s="5"/>
      <c r="T16" s="5"/>
      <c r="U16" s="5"/>
      <c r="V16" s="5"/>
      <c r="W16" s="11" t="s">
        <v>144</v>
      </c>
      <c r="X16" s="6" t="str">
        <f>'Další účastník 2'!D19</f>
        <v>Vyberte možnost:</v>
      </c>
      <c r="Y16" s="6"/>
      <c r="Z16" s="5" t="s">
        <v>145</v>
      </c>
      <c r="AA16" s="5"/>
      <c r="AB16" s="7" t="s">
        <v>139</v>
      </c>
      <c r="AC16" s="15" t="s">
        <v>139</v>
      </c>
      <c r="AD16" s="13" t="s">
        <v>1097</v>
      </c>
      <c r="AE16" s="5"/>
      <c r="AF16" s="10" t="s">
        <v>248</v>
      </c>
      <c r="AI16" s="10" t="s">
        <v>1185</v>
      </c>
    </row>
    <row r="17" spans="2:35" ht="15.75" customHeight="1">
      <c r="B17" t="s">
        <v>146</v>
      </c>
      <c r="C17" t="s">
        <v>146</v>
      </c>
      <c r="G17" s="9" t="s">
        <v>147</v>
      </c>
      <c r="H17" s="10" t="s">
        <v>148</v>
      </c>
      <c r="J17" s="135" t="s">
        <v>26</v>
      </c>
      <c r="M17" s="84">
        <v>5</v>
      </c>
      <c r="R17" s="5" t="s">
        <v>149</v>
      </c>
      <c r="S17" s="5"/>
      <c r="T17" s="5"/>
      <c r="U17" s="5"/>
      <c r="V17" s="5"/>
      <c r="W17" s="11" t="s">
        <v>150</v>
      </c>
      <c r="X17" s="6"/>
      <c r="Y17" s="6"/>
      <c r="Z17" s="148" t="s">
        <v>1008</v>
      </c>
      <c r="AA17" s="5"/>
      <c r="AB17" s="7" t="s">
        <v>146</v>
      </c>
      <c r="AC17" s="15" t="s">
        <v>146</v>
      </c>
      <c r="AD17" s="13" t="s">
        <v>1098</v>
      </c>
      <c r="AE17" s="5"/>
      <c r="AF17" s="10" t="s">
        <v>36</v>
      </c>
      <c r="AI17" s="10" t="s">
        <v>1186</v>
      </c>
    </row>
    <row r="18" spans="2:35" ht="15.75" customHeight="1">
      <c r="B18" t="s">
        <v>151</v>
      </c>
      <c r="C18" t="s">
        <v>151</v>
      </c>
      <c r="G18" s="9" t="s">
        <v>152</v>
      </c>
      <c r="H18" s="10" t="s">
        <v>153</v>
      </c>
      <c r="J18">
        <v>1</v>
      </c>
      <c r="M18" s="84">
        <v>6</v>
      </c>
      <c r="R18" s="5" t="s">
        <v>154</v>
      </c>
      <c r="S18" s="5"/>
      <c r="T18" s="5"/>
      <c r="U18" s="5"/>
      <c r="V18" s="5"/>
      <c r="W18" s="11" t="s">
        <v>155</v>
      </c>
      <c r="X18" s="6"/>
      <c r="Y18" s="6"/>
      <c r="Z18" s="5"/>
      <c r="AA18" s="5"/>
      <c r="AB18" s="7" t="s">
        <v>151</v>
      </c>
      <c r="AC18" s="15" t="s">
        <v>151</v>
      </c>
      <c r="AD18" s="13" t="s">
        <v>1099</v>
      </c>
      <c r="AE18" s="5"/>
      <c r="AF18" s="10" t="s">
        <v>123</v>
      </c>
      <c r="AI18" s="10" t="s">
        <v>1187</v>
      </c>
    </row>
    <row r="19" spans="2:35" ht="15.75" customHeight="1">
      <c r="B19" t="s">
        <v>156</v>
      </c>
      <c r="C19" t="s">
        <v>156</v>
      </c>
      <c r="G19" s="9" t="s">
        <v>157</v>
      </c>
      <c r="H19" s="10" t="s">
        <v>158</v>
      </c>
      <c r="J19">
        <v>2</v>
      </c>
      <c r="M19" s="84">
        <v>7</v>
      </c>
      <c r="R19" s="5" t="s">
        <v>159</v>
      </c>
      <c r="S19" s="5"/>
      <c r="T19" s="5"/>
      <c r="U19" s="5"/>
      <c r="V19" s="5"/>
      <c r="W19" s="11" t="s">
        <v>160</v>
      </c>
      <c r="X19" s="18"/>
      <c r="Y19" s="18"/>
      <c r="Z19" s="5"/>
      <c r="AA19" s="5"/>
      <c r="AB19" s="7" t="s">
        <v>156</v>
      </c>
      <c r="AC19" s="15" t="s">
        <v>156</v>
      </c>
      <c r="AD19" s="13" t="s">
        <v>1100</v>
      </c>
      <c r="AE19" s="5"/>
      <c r="AF19" s="10" t="s">
        <v>104</v>
      </c>
      <c r="AI19" s="10" t="s">
        <v>1188</v>
      </c>
    </row>
    <row r="20" spans="2:35" ht="15.75" customHeight="1">
      <c r="B20" t="s">
        <v>161</v>
      </c>
      <c r="C20" t="s">
        <v>161</v>
      </c>
      <c r="G20" s="9" t="s">
        <v>162</v>
      </c>
      <c r="H20" s="10" t="s">
        <v>110</v>
      </c>
      <c r="J20">
        <v>3</v>
      </c>
      <c r="M20" s="84">
        <v>8</v>
      </c>
      <c r="R20" s="5" t="s">
        <v>163</v>
      </c>
      <c r="S20" s="5"/>
      <c r="T20" s="5"/>
      <c r="U20" s="5"/>
      <c r="V20" s="5"/>
      <c r="W20" s="11" t="s">
        <v>164</v>
      </c>
      <c r="X20" s="6"/>
      <c r="Y20" s="6"/>
      <c r="Z20" s="5"/>
      <c r="AA20" s="5"/>
      <c r="AB20" s="7" t="s">
        <v>161</v>
      </c>
      <c r="AC20" s="15" t="s">
        <v>161</v>
      </c>
      <c r="AD20" s="13" t="s">
        <v>1101</v>
      </c>
      <c r="AE20" s="5"/>
      <c r="AF20" s="10" t="s">
        <v>274</v>
      </c>
      <c r="AI20" s="10" t="s">
        <v>1189</v>
      </c>
    </row>
    <row r="21" spans="2:35" ht="15.75" customHeight="1">
      <c r="B21" t="s">
        <v>165</v>
      </c>
      <c r="C21" t="s">
        <v>165</v>
      </c>
      <c r="G21" s="9" t="s">
        <v>166</v>
      </c>
      <c r="H21" s="10" t="s">
        <v>116</v>
      </c>
      <c r="M21" s="84">
        <v>9</v>
      </c>
      <c r="R21" s="5" t="s">
        <v>167</v>
      </c>
      <c r="S21" s="5"/>
      <c r="T21" s="5"/>
      <c r="U21" s="5"/>
      <c r="V21" s="5"/>
      <c r="W21" s="11" t="s">
        <v>168</v>
      </c>
      <c r="X21" s="18"/>
      <c r="Y21" s="18"/>
      <c r="Z21" s="5"/>
      <c r="AA21" s="5"/>
      <c r="AB21" s="7" t="s">
        <v>165</v>
      </c>
      <c r="AC21" s="15" t="s">
        <v>165</v>
      </c>
      <c r="AD21" s="13" t="s">
        <v>1102</v>
      </c>
      <c r="AE21" s="5"/>
      <c r="AF21" s="10" t="s">
        <v>77</v>
      </c>
      <c r="AI21" s="10" t="s">
        <v>1190</v>
      </c>
    </row>
    <row r="22" spans="2:35" ht="15.75" customHeight="1">
      <c r="B22" t="s">
        <v>169</v>
      </c>
      <c r="C22" t="s">
        <v>169</v>
      </c>
      <c r="G22" s="9" t="s">
        <v>170</v>
      </c>
      <c r="H22" s="10" t="s">
        <v>54</v>
      </c>
      <c r="R22" s="5" t="s">
        <v>171</v>
      </c>
      <c r="S22" s="5"/>
      <c r="T22" s="5"/>
      <c r="U22" s="5"/>
      <c r="V22" s="5"/>
      <c r="W22" s="11" t="s">
        <v>172</v>
      </c>
      <c r="X22" s="5"/>
      <c r="Y22" s="5" t="s">
        <v>26</v>
      </c>
      <c r="Z22" s="5"/>
      <c r="AA22" s="5"/>
      <c r="AB22" s="7" t="s">
        <v>169</v>
      </c>
      <c r="AC22" s="15" t="s">
        <v>169</v>
      </c>
      <c r="AD22" s="13" t="s">
        <v>1103</v>
      </c>
      <c r="AE22" s="5"/>
      <c r="AF22" s="10" t="s">
        <v>87</v>
      </c>
      <c r="AI22" s="10" t="s">
        <v>1191</v>
      </c>
    </row>
    <row r="23" spans="2:35" ht="15.75" customHeight="1">
      <c r="B23" t="s">
        <v>173</v>
      </c>
      <c r="C23" t="s">
        <v>173</v>
      </c>
      <c r="G23" s="9" t="s">
        <v>174</v>
      </c>
      <c r="H23" s="10" t="s">
        <v>68</v>
      </c>
      <c r="R23" s="5" t="s">
        <v>175</v>
      </c>
      <c r="S23" s="5"/>
      <c r="T23" s="5"/>
      <c r="U23" s="5"/>
      <c r="V23" s="5"/>
      <c r="W23" s="11" t="s">
        <v>176</v>
      </c>
      <c r="X23" s="5"/>
      <c r="Y23" s="19" t="s">
        <v>177</v>
      </c>
      <c r="Z23" s="5"/>
      <c r="AA23" s="5"/>
      <c r="AB23" s="7" t="s">
        <v>173</v>
      </c>
      <c r="AC23" s="15" t="s">
        <v>173</v>
      </c>
      <c r="AD23" s="13" t="s">
        <v>1104</v>
      </c>
      <c r="AE23" s="5"/>
      <c r="AF23" s="10"/>
      <c r="AI23" s="10" t="s">
        <v>1192</v>
      </c>
    </row>
    <row r="24" spans="2:35" ht="15.75" customHeight="1">
      <c r="B24" t="s">
        <v>178</v>
      </c>
      <c r="C24" t="s">
        <v>178</v>
      </c>
      <c r="G24" s="9" t="s">
        <v>179</v>
      </c>
      <c r="H24" s="10" t="s">
        <v>180</v>
      </c>
      <c r="R24" s="5" t="s">
        <v>181</v>
      </c>
      <c r="S24" s="5"/>
      <c r="T24" s="5"/>
      <c r="U24" s="5"/>
      <c r="V24" s="5"/>
      <c r="W24" s="11" t="s">
        <v>182</v>
      </c>
      <c r="X24" s="5"/>
      <c r="Y24" s="23" t="s">
        <v>183</v>
      </c>
      <c r="Z24" s="5"/>
      <c r="AA24" s="5"/>
      <c r="AB24" s="7" t="s">
        <v>178</v>
      </c>
      <c r="AC24" s="15" t="s">
        <v>178</v>
      </c>
      <c r="AD24" s="13" t="s">
        <v>1105</v>
      </c>
      <c r="AE24" s="5"/>
      <c r="AF24" s="10"/>
      <c r="AI24" s="10" t="s">
        <v>1193</v>
      </c>
    </row>
    <row r="25" spans="2:35" ht="15.75" customHeight="1">
      <c r="B25" t="s">
        <v>187</v>
      </c>
      <c r="C25" t="s">
        <v>187</v>
      </c>
      <c r="G25" s="9" t="s">
        <v>188</v>
      </c>
      <c r="H25" s="10" t="s">
        <v>189</v>
      </c>
      <c r="R25" s="5" t="s">
        <v>190</v>
      </c>
      <c r="S25" s="5"/>
      <c r="T25" s="5"/>
      <c r="U25" s="5"/>
      <c r="V25" s="5"/>
      <c r="W25" s="11" t="s">
        <v>191</v>
      </c>
      <c r="X25" s="5"/>
      <c r="Y25" s="23" t="s">
        <v>192</v>
      </c>
      <c r="Z25" s="5"/>
      <c r="AA25" s="5"/>
      <c r="AB25" s="7" t="s">
        <v>187</v>
      </c>
      <c r="AC25" s="15" t="s">
        <v>187</v>
      </c>
      <c r="AD25" s="13" t="s">
        <v>1106</v>
      </c>
      <c r="AE25" s="5"/>
      <c r="AF25" s="10"/>
      <c r="AI25" s="10" t="s">
        <v>1194</v>
      </c>
    </row>
    <row r="26" spans="2:35" ht="15.75" customHeight="1">
      <c r="B26" t="s">
        <v>194</v>
      </c>
      <c r="C26" t="s">
        <v>194</v>
      </c>
      <c r="G26" s="9" t="s">
        <v>195</v>
      </c>
      <c r="H26" s="10" t="s">
        <v>196</v>
      </c>
      <c r="R26" s="5" t="s">
        <v>197</v>
      </c>
      <c r="S26" s="5"/>
      <c r="T26" s="5"/>
      <c r="U26" s="5"/>
      <c r="V26" s="5"/>
      <c r="W26" s="11" t="s">
        <v>199</v>
      </c>
      <c r="X26" s="5"/>
      <c r="Y26" s="5"/>
      <c r="Z26" s="5"/>
      <c r="AA26" s="5"/>
      <c r="AB26" s="7" t="s">
        <v>194</v>
      </c>
      <c r="AC26" s="15" t="s">
        <v>194</v>
      </c>
      <c r="AD26" s="13" t="s">
        <v>1107</v>
      </c>
      <c r="AE26" s="5"/>
      <c r="AF26" s="10"/>
      <c r="AI26" s="10"/>
    </row>
    <row r="27" spans="2:35" ht="15.75" customHeight="1">
      <c r="B27" t="s">
        <v>200</v>
      </c>
      <c r="C27" t="s">
        <v>200</v>
      </c>
      <c r="G27" s="9" t="s">
        <v>201</v>
      </c>
      <c r="H27" s="10" t="s">
        <v>202</v>
      </c>
      <c r="R27" s="5" t="s">
        <v>203</v>
      </c>
      <c r="S27" s="5"/>
      <c r="T27" s="5"/>
      <c r="U27" s="5"/>
      <c r="V27" s="5"/>
      <c r="W27" s="11" t="s">
        <v>204</v>
      </c>
      <c r="X27" s="5"/>
      <c r="Y27" s="5"/>
      <c r="Z27" s="5"/>
      <c r="AA27" s="5"/>
      <c r="AB27" s="7" t="s">
        <v>200</v>
      </c>
      <c r="AC27" s="15" t="s">
        <v>200</v>
      </c>
      <c r="AD27" s="13" t="s">
        <v>1108</v>
      </c>
      <c r="AE27" s="5"/>
      <c r="AF27" s="10"/>
      <c r="AI27" s="10"/>
    </row>
    <row r="28" spans="2:35" ht="15.75" customHeight="1">
      <c r="B28" t="s">
        <v>206</v>
      </c>
      <c r="C28" t="s">
        <v>206</v>
      </c>
      <c r="G28" s="9" t="s">
        <v>208</v>
      </c>
      <c r="H28" s="10" t="s">
        <v>209</v>
      </c>
      <c r="R28" s="5" t="s">
        <v>210</v>
      </c>
      <c r="S28" s="5"/>
      <c r="T28" s="5"/>
      <c r="U28" s="5"/>
      <c r="V28" s="5"/>
      <c r="W28" s="11" t="s">
        <v>211</v>
      </c>
      <c r="X28" s="5"/>
      <c r="Y28" s="5"/>
      <c r="Z28" s="5"/>
      <c r="AA28" s="5"/>
      <c r="AB28" s="7" t="s">
        <v>206</v>
      </c>
      <c r="AC28" s="15" t="s">
        <v>206</v>
      </c>
      <c r="AD28" s="13" t="s">
        <v>1109</v>
      </c>
      <c r="AE28" s="5"/>
      <c r="AF28" s="10"/>
    </row>
    <row r="29" spans="2:35" ht="15.75" customHeight="1">
      <c r="B29" t="s">
        <v>213</v>
      </c>
      <c r="C29" t="s">
        <v>213</v>
      </c>
      <c r="G29" s="9" t="s">
        <v>214</v>
      </c>
      <c r="H29" s="10" t="s">
        <v>215</v>
      </c>
      <c r="R29" s="5" t="s">
        <v>216</v>
      </c>
      <c r="S29" s="5"/>
      <c r="T29" s="5"/>
      <c r="U29" s="5"/>
      <c r="V29" s="5"/>
      <c r="W29" s="11" t="s">
        <v>217</v>
      </c>
      <c r="X29" s="5"/>
      <c r="Y29" s="5"/>
      <c r="Z29" s="5"/>
      <c r="AA29" s="5"/>
      <c r="AB29" s="7" t="s">
        <v>213</v>
      </c>
      <c r="AC29" s="15" t="s">
        <v>213</v>
      </c>
      <c r="AD29" s="13" t="s">
        <v>1110</v>
      </c>
      <c r="AE29" s="5"/>
      <c r="AF29" s="10"/>
    </row>
    <row r="30" spans="2:35" ht="15.75" customHeight="1">
      <c r="B30" t="s">
        <v>218</v>
      </c>
      <c r="C30" t="s">
        <v>218</v>
      </c>
      <c r="G30" s="9" t="s">
        <v>219</v>
      </c>
      <c r="H30" s="10" t="s">
        <v>220</v>
      </c>
      <c r="R30" s="5" t="s">
        <v>221</v>
      </c>
      <c r="S30" s="5"/>
      <c r="T30" s="5"/>
      <c r="U30" s="5"/>
      <c r="V30" s="5"/>
      <c r="W30" s="11" t="s">
        <v>222</v>
      </c>
      <c r="X30" s="5"/>
      <c r="Y30" s="5"/>
      <c r="Z30" s="5"/>
      <c r="AA30" s="5"/>
      <c r="AB30" s="7" t="s">
        <v>218</v>
      </c>
      <c r="AC30" s="15" t="s">
        <v>218</v>
      </c>
      <c r="AD30" s="13" t="s">
        <v>1111</v>
      </c>
      <c r="AE30" s="5"/>
      <c r="AF30" s="10"/>
    </row>
    <row r="31" spans="2:35" ht="15.75" customHeight="1">
      <c r="B31" t="s">
        <v>223</v>
      </c>
      <c r="C31" t="s">
        <v>223</v>
      </c>
      <c r="G31" s="9" t="s">
        <v>225</v>
      </c>
      <c r="H31" s="10" t="s">
        <v>226</v>
      </c>
      <c r="M31" t="s">
        <v>1048</v>
      </c>
      <c r="R31" s="5" t="s">
        <v>227</v>
      </c>
      <c r="S31" s="5"/>
      <c r="T31" s="5"/>
      <c r="U31" s="5"/>
      <c r="V31" s="5"/>
      <c r="W31" s="11" t="s">
        <v>228</v>
      </c>
      <c r="X31" s="5"/>
      <c r="Y31" s="5"/>
      <c r="Z31" s="5"/>
      <c r="AA31" s="5"/>
      <c r="AB31" s="7" t="s">
        <v>223</v>
      </c>
      <c r="AC31" s="15" t="s">
        <v>223</v>
      </c>
      <c r="AD31" s="13" t="s">
        <v>1112</v>
      </c>
      <c r="AE31" s="5"/>
      <c r="AF31" s="10"/>
    </row>
    <row r="32" spans="2:35" ht="15.75" customHeight="1">
      <c r="B32" t="s">
        <v>229</v>
      </c>
      <c r="C32" t="s">
        <v>229</v>
      </c>
      <c r="G32" s="9" t="s">
        <v>230</v>
      </c>
      <c r="H32" s="10" t="s">
        <v>231</v>
      </c>
      <c r="M32" t="s">
        <v>1049</v>
      </c>
      <c r="R32" s="5" t="s">
        <v>232</v>
      </c>
      <c r="S32" s="5"/>
      <c r="T32" s="5"/>
      <c r="U32" s="5"/>
      <c r="V32" s="5"/>
      <c r="W32" s="11" t="s">
        <v>233</v>
      </c>
      <c r="X32" s="5"/>
      <c r="Y32" s="5"/>
      <c r="Z32" s="5"/>
      <c r="AA32" s="5"/>
      <c r="AB32" s="7" t="s">
        <v>229</v>
      </c>
      <c r="AC32" s="15" t="s">
        <v>229</v>
      </c>
      <c r="AD32" s="13" t="s">
        <v>1113</v>
      </c>
      <c r="AE32" s="5"/>
      <c r="AF32" s="10"/>
    </row>
    <row r="33" spans="2:32" ht="15.75" customHeight="1">
      <c r="B33" t="s">
        <v>235</v>
      </c>
      <c r="C33" t="s">
        <v>235</v>
      </c>
      <c r="G33" s="9" t="s">
        <v>236</v>
      </c>
      <c r="H33" s="10" t="s">
        <v>237</v>
      </c>
      <c r="M33" t="s">
        <v>1050</v>
      </c>
      <c r="R33" s="5" t="s">
        <v>238</v>
      </c>
      <c r="S33" s="5"/>
      <c r="T33" s="5"/>
      <c r="U33" s="5"/>
      <c r="V33" s="5"/>
      <c r="W33" s="11" t="s">
        <v>239</v>
      </c>
      <c r="X33" s="5"/>
      <c r="Y33" s="5"/>
      <c r="Z33" s="5"/>
      <c r="AA33" s="5"/>
      <c r="AB33" s="7" t="s">
        <v>235</v>
      </c>
      <c r="AC33" s="15" t="s">
        <v>235</v>
      </c>
      <c r="AD33" s="13" t="s">
        <v>1114</v>
      </c>
      <c r="AE33" s="5"/>
      <c r="AF33" s="10"/>
    </row>
    <row r="34" spans="2:32" ht="15.75" customHeight="1">
      <c r="B34" t="s">
        <v>241</v>
      </c>
      <c r="C34" t="s">
        <v>241</v>
      </c>
      <c r="G34" s="9" t="s">
        <v>242</v>
      </c>
      <c r="H34" s="10" t="s">
        <v>243</v>
      </c>
      <c r="R34" s="5" t="s">
        <v>244</v>
      </c>
      <c r="S34" s="5"/>
      <c r="T34" s="5"/>
      <c r="U34" s="5"/>
      <c r="V34" s="5"/>
      <c r="W34" s="11" t="s">
        <v>245</v>
      </c>
      <c r="X34" s="5"/>
      <c r="Y34" s="5"/>
      <c r="Z34" s="5"/>
      <c r="AA34" s="5"/>
      <c r="AB34" s="7" t="s">
        <v>241</v>
      </c>
      <c r="AC34" s="7" t="s">
        <v>241</v>
      </c>
      <c r="AD34" s="13" t="s">
        <v>1115</v>
      </c>
      <c r="AE34" s="5"/>
      <c r="AF34" s="10"/>
    </row>
    <row r="35" spans="2:32" ht="15.75" customHeight="1">
      <c r="B35" t="s">
        <v>246</v>
      </c>
      <c r="C35" t="s">
        <v>246</v>
      </c>
      <c r="G35" s="9" t="s">
        <v>247</v>
      </c>
      <c r="H35" s="10" t="s">
        <v>248</v>
      </c>
      <c r="R35" s="5" t="s">
        <v>249</v>
      </c>
      <c r="S35" s="5"/>
      <c r="T35" s="5"/>
      <c r="U35" s="5"/>
      <c r="V35" s="5"/>
      <c r="W35" s="11" t="s">
        <v>250</v>
      </c>
      <c r="X35" s="5"/>
      <c r="Y35" s="5"/>
      <c r="Z35" s="5"/>
      <c r="AA35" s="5"/>
      <c r="AB35" s="7" t="s">
        <v>246</v>
      </c>
      <c r="AC35" s="15" t="s">
        <v>246</v>
      </c>
      <c r="AD35" s="13" t="s">
        <v>1116</v>
      </c>
      <c r="AE35" s="5"/>
      <c r="AF35" s="10"/>
    </row>
    <row r="36" spans="2:32" ht="15.75" customHeight="1">
      <c r="B36" t="s">
        <v>251</v>
      </c>
      <c r="C36" t="s">
        <v>251</v>
      </c>
      <c r="G36" s="9" t="s">
        <v>254</v>
      </c>
      <c r="H36" s="10" t="s">
        <v>123</v>
      </c>
      <c r="R36" s="5" t="s">
        <v>255</v>
      </c>
      <c r="S36" s="5"/>
      <c r="T36" s="5"/>
      <c r="U36" s="5"/>
      <c r="V36" s="5"/>
      <c r="W36" s="11" t="s">
        <v>256</v>
      </c>
      <c r="X36" s="5"/>
      <c r="Y36" s="5"/>
      <c r="Z36" s="5"/>
      <c r="AA36" s="5"/>
      <c r="AB36" s="7" t="s">
        <v>251</v>
      </c>
      <c r="AC36" s="15" t="s">
        <v>251</v>
      </c>
      <c r="AD36" s="13" t="s">
        <v>1117</v>
      </c>
      <c r="AE36" s="5"/>
      <c r="AF36" s="10"/>
    </row>
    <row r="37" spans="2:32" ht="15.75" customHeight="1">
      <c r="B37" t="s">
        <v>257</v>
      </c>
      <c r="C37" t="s">
        <v>257</v>
      </c>
      <c r="G37" s="9" t="s">
        <v>258</v>
      </c>
      <c r="H37" s="10" t="s">
        <v>36</v>
      </c>
      <c r="R37" s="5" t="s">
        <v>259</v>
      </c>
      <c r="S37" s="5"/>
      <c r="T37" s="5"/>
      <c r="U37" s="5"/>
      <c r="V37" s="5"/>
      <c r="W37" s="11" t="s">
        <v>260</v>
      </c>
      <c r="X37" s="5"/>
      <c r="Y37" s="5"/>
      <c r="Z37" s="5"/>
      <c r="AA37" s="5"/>
      <c r="AB37" s="7" t="s">
        <v>257</v>
      </c>
      <c r="AC37" s="15" t="s">
        <v>257</v>
      </c>
      <c r="AD37" s="13" t="s">
        <v>1118</v>
      </c>
      <c r="AE37" s="5"/>
      <c r="AF37" s="5"/>
    </row>
    <row r="38" spans="2:32" ht="15.75" customHeight="1">
      <c r="B38" t="s">
        <v>262</v>
      </c>
      <c r="C38" t="s">
        <v>262</v>
      </c>
      <c r="G38" s="9" t="s">
        <v>263</v>
      </c>
      <c r="H38" s="10" t="s">
        <v>104</v>
      </c>
      <c r="K38" s="431" t="s">
        <v>1073</v>
      </c>
      <c r="R38" s="5" t="s">
        <v>264</v>
      </c>
      <c r="S38" s="5"/>
      <c r="T38" s="5"/>
      <c r="U38" s="5"/>
      <c r="V38" s="5"/>
      <c r="W38" s="11" t="s">
        <v>265</v>
      </c>
      <c r="X38" s="5"/>
      <c r="Y38" s="5"/>
      <c r="Z38" s="5"/>
      <c r="AA38" s="5"/>
      <c r="AB38" s="7" t="s">
        <v>262</v>
      </c>
      <c r="AC38" s="15" t="s">
        <v>262</v>
      </c>
      <c r="AD38" s="13" t="s">
        <v>1119</v>
      </c>
      <c r="AE38" s="5"/>
      <c r="AF38" s="5"/>
    </row>
    <row r="39" spans="2:32" ht="15.75" customHeight="1">
      <c r="B39" t="s">
        <v>267</v>
      </c>
      <c r="C39" t="s">
        <v>267</v>
      </c>
      <c r="G39" s="9" t="s">
        <v>268</v>
      </c>
      <c r="H39" s="10" t="s">
        <v>269</v>
      </c>
      <c r="J39" s="432" t="s">
        <v>1074</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270</v>
      </c>
      <c r="S39" s="5"/>
      <c r="T39" s="5"/>
      <c r="U39" s="5"/>
      <c r="V39" s="5"/>
      <c r="W39" s="11" t="s">
        <v>271</v>
      </c>
      <c r="X39" s="5"/>
      <c r="Y39" s="5"/>
      <c r="Z39" s="5"/>
      <c r="AA39" s="5"/>
      <c r="AB39" s="7" t="s">
        <v>267</v>
      </c>
      <c r="AC39" s="85" t="s">
        <v>267</v>
      </c>
      <c r="AD39" s="140" t="s">
        <v>1120</v>
      </c>
      <c r="AE39" s="5"/>
      <c r="AF39" s="5"/>
    </row>
    <row r="40" spans="2:32" ht="15.75" customHeight="1">
      <c r="B40" t="s">
        <v>272</v>
      </c>
      <c r="C40" t="s">
        <v>272</v>
      </c>
      <c r="G40" s="9" t="s">
        <v>273</v>
      </c>
      <c r="H40" s="10" t="s">
        <v>274</v>
      </c>
      <c r="J40" s="432" t="s">
        <v>1075</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275</v>
      </c>
      <c r="S40" s="5"/>
      <c r="T40" s="5"/>
      <c r="U40" s="5"/>
      <c r="V40" s="5"/>
      <c r="W40" s="11" t="s">
        <v>276</v>
      </c>
      <c r="X40" s="5"/>
      <c r="Y40" s="5"/>
      <c r="Z40" s="5"/>
      <c r="AA40" s="5"/>
      <c r="AB40" s="7" t="s">
        <v>272</v>
      </c>
      <c r="AC40" s="15" t="s">
        <v>272</v>
      </c>
      <c r="AD40" s="13" t="s">
        <v>1121</v>
      </c>
      <c r="AE40" s="5"/>
      <c r="AF40" s="5"/>
    </row>
    <row r="41" spans="2:32" ht="15.75" customHeight="1">
      <c r="B41" t="s">
        <v>277</v>
      </c>
      <c r="C41" t="s">
        <v>277</v>
      </c>
      <c r="G41" s="9" t="s">
        <v>278</v>
      </c>
      <c r="H41" s="10" t="s">
        <v>279</v>
      </c>
      <c r="J41" s="432" t="s">
        <v>1076</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280</v>
      </c>
      <c r="S41" s="5"/>
      <c r="T41" s="5"/>
      <c r="U41" s="5"/>
      <c r="V41" s="5"/>
      <c r="W41" s="11" t="s">
        <v>281</v>
      </c>
      <c r="X41" s="5"/>
      <c r="Y41" s="5"/>
      <c r="Z41" s="5"/>
      <c r="AA41" s="5"/>
      <c r="AB41" s="7" t="s">
        <v>277</v>
      </c>
      <c r="AC41" s="15" t="s">
        <v>277</v>
      </c>
      <c r="AD41" s="13" t="s">
        <v>1122</v>
      </c>
      <c r="AE41" s="5"/>
      <c r="AF41" s="5"/>
    </row>
    <row r="42" spans="2:32" ht="15.75" customHeight="1">
      <c r="B42" t="s">
        <v>282</v>
      </c>
      <c r="C42" t="s">
        <v>282</v>
      </c>
      <c r="G42" s="9" t="s">
        <v>283</v>
      </c>
      <c r="H42" s="10" t="s">
        <v>77</v>
      </c>
      <c r="R42" s="5" t="s">
        <v>284</v>
      </c>
      <c r="S42" s="5"/>
      <c r="T42" s="5"/>
      <c r="U42" s="5"/>
      <c r="V42" s="5"/>
      <c r="W42" s="11" t="s">
        <v>285</v>
      </c>
      <c r="X42" s="5"/>
      <c r="Y42" s="5"/>
      <c r="Z42" s="5"/>
      <c r="AA42" s="5"/>
      <c r="AB42" s="7" t="s">
        <v>282</v>
      </c>
      <c r="AC42" s="15" t="s">
        <v>282</v>
      </c>
      <c r="AD42" s="13" t="s">
        <v>1123</v>
      </c>
      <c r="AE42" s="5"/>
      <c r="AF42" s="5"/>
    </row>
    <row r="43" spans="2:32" ht="15.75" customHeight="1">
      <c r="B43" t="s">
        <v>286</v>
      </c>
      <c r="C43" t="s">
        <v>286</v>
      </c>
      <c r="G43" s="9" t="s">
        <v>287</v>
      </c>
      <c r="H43" s="10" t="s">
        <v>87</v>
      </c>
      <c r="R43" s="5" t="s">
        <v>288</v>
      </c>
      <c r="S43" s="5"/>
      <c r="T43" s="5"/>
      <c r="U43" s="5"/>
      <c r="V43" s="5"/>
      <c r="W43" s="11" t="s">
        <v>289</v>
      </c>
      <c r="X43" s="5"/>
      <c r="Y43" s="5"/>
      <c r="Z43" s="5"/>
      <c r="AA43" s="5"/>
      <c r="AB43" s="7" t="s">
        <v>286</v>
      </c>
      <c r="AC43" s="15" t="s">
        <v>286</v>
      </c>
      <c r="AD43" s="13" t="s">
        <v>1124</v>
      </c>
      <c r="AE43" s="5"/>
      <c r="AF43" s="5"/>
    </row>
    <row r="44" spans="2:32" ht="15.75" customHeight="1">
      <c r="B44" t="s">
        <v>290</v>
      </c>
      <c r="C44" t="s">
        <v>290</v>
      </c>
      <c r="G44" s="9" t="s">
        <v>291</v>
      </c>
      <c r="H44" s="10" t="s">
        <v>93</v>
      </c>
      <c r="R44" s="5" t="s">
        <v>292</v>
      </c>
      <c r="S44" s="5"/>
      <c r="T44" s="5"/>
      <c r="U44" s="5"/>
      <c r="V44" s="5"/>
      <c r="W44" s="11" t="s">
        <v>293</v>
      </c>
      <c r="X44" s="5"/>
      <c r="Y44" s="5"/>
      <c r="Z44" s="5"/>
      <c r="AA44" s="5"/>
      <c r="AB44" s="7" t="s">
        <v>290</v>
      </c>
      <c r="AC44" s="15" t="s">
        <v>290</v>
      </c>
      <c r="AD44" s="13" t="s">
        <v>1125</v>
      </c>
      <c r="AE44" s="5"/>
      <c r="AF44" s="5"/>
    </row>
    <row r="45" spans="2:32" ht="15.75" customHeight="1">
      <c r="B45" t="s">
        <v>294</v>
      </c>
      <c r="C45" t="s">
        <v>294</v>
      </c>
      <c r="G45" s="9" t="s">
        <v>295</v>
      </c>
      <c r="H45" s="10" t="s">
        <v>99</v>
      </c>
      <c r="R45" s="5" t="s">
        <v>296</v>
      </c>
      <c r="S45" s="5"/>
      <c r="T45" s="5"/>
      <c r="U45" s="5"/>
      <c r="V45" s="5"/>
      <c r="W45" s="11" t="s">
        <v>297</v>
      </c>
      <c r="X45" s="5"/>
      <c r="Y45" s="5"/>
      <c r="Z45" s="5"/>
      <c r="AA45" s="5"/>
      <c r="AB45" s="7" t="s">
        <v>294</v>
      </c>
      <c r="AC45" s="15" t="s">
        <v>294</v>
      </c>
      <c r="AD45" s="13" t="s">
        <v>1126</v>
      </c>
      <c r="AE45" s="5"/>
      <c r="AF45" s="5"/>
    </row>
    <row r="46" spans="2:32" ht="15.75" customHeight="1">
      <c r="B46" t="s">
        <v>298</v>
      </c>
      <c r="C46" t="s">
        <v>298</v>
      </c>
      <c r="G46" s="9" t="s">
        <v>299</v>
      </c>
      <c r="R46" s="5" t="s">
        <v>300</v>
      </c>
      <c r="S46" s="5"/>
      <c r="T46" s="5"/>
      <c r="U46" s="5"/>
      <c r="V46" s="5"/>
      <c r="W46" s="11" t="s">
        <v>301</v>
      </c>
      <c r="X46" s="5"/>
      <c r="Y46" s="5"/>
      <c r="Z46" s="5"/>
      <c r="AA46" s="5"/>
      <c r="AB46" s="7" t="s">
        <v>298</v>
      </c>
      <c r="AC46" s="15" t="s">
        <v>298</v>
      </c>
      <c r="AD46" s="13" t="s">
        <v>1127</v>
      </c>
      <c r="AE46" s="5"/>
      <c r="AF46" s="5"/>
    </row>
    <row r="47" spans="2:32" ht="15.75" customHeight="1">
      <c r="B47" t="s">
        <v>302</v>
      </c>
      <c r="C47" t="s">
        <v>302</v>
      </c>
      <c r="G47" s="9" t="s">
        <v>303</v>
      </c>
      <c r="R47" s="5" t="s">
        <v>304</v>
      </c>
      <c r="S47" s="5"/>
      <c r="T47" s="5"/>
      <c r="U47" s="5"/>
      <c r="V47" s="5"/>
      <c r="W47" s="11" t="s">
        <v>305</v>
      </c>
      <c r="X47" s="5"/>
      <c r="Y47" s="5"/>
      <c r="Z47" s="5"/>
      <c r="AA47" s="5"/>
      <c r="AB47" s="7" t="s">
        <v>302</v>
      </c>
      <c r="AC47" s="7" t="s">
        <v>302</v>
      </c>
      <c r="AD47" s="13" t="s">
        <v>1128</v>
      </c>
      <c r="AE47" s="5"/>
      <c r="AF47" s="5"/>
    </row>
    <row r="48" spans="2:32" ht="15.75" customHeight="1">
      <c r="B48" t="s">
        <v>306</v>
      </c>
      <c r="C48" t="s">
        <v>306</v>
      </c>
      <c r="G48" s="9" t="s">
        <v>307</v>
      </c>
      <c r="R48" s="5" t="s">
        <v>308</v>
      </c>
      <c r="S48" s="5"/>
      <c r="T48" s="5"/>
      <c r="U48" s="5"/>
      <c r="V48" s="5"/>
      <c r="W48" s="11" t="s">
        <v>309</v>
      </c>
      <c r="X48" s="5"/>
      <c r="Y48" s="5"/>
      <c r="Z48" s="5"/>
      <c r="AA48" s="5"/>
      <c r="AB48" s="7" t="s">
        <v>306</v>
      </c>
      <c r="AC48" s="15" t="s">
        <v>306</v>
      </c>
      <c r="AD48" s="13" t="s">
        <v>1129</v>
      </c>
      <c r="AE48" s="5"/>
      <c r="AF48" s="5"/>
    </row>
    <row r="49" spans="2:32" ht="15.75" customHeight="1">
      <c r="B49" t="s">
        <v>310</v>
      </c>
      <c r="C49" t="s">
        <v>310</v>
      </c>
      <c r="G49" s="9" t="s">
        <v>311</v>
      </c>
      <c r="R49" s="5" t="s">
        <v>312</v>
      </c>
      <c r="S49" s="5"/>
      <c r="T49" s="5"/>
      <c r="U49" s="5"/>
      <c r="V49" s="5"/>
      <c r="W49" s="11" t="s">
        <v>313</v>
      </c>
      <c r="X49" s="5"/>
      <c r="Y49" s="5"/>
      <c r="Z49" s="5"/>
      <c r="AA49" s="5"/>
      <c r="AB49" s="7" t="s">
        <v>310</v>
      </c>
      <c r="AC49" s="7" t="s">
        <v>310</v>
      </c>
      <c r="AD49" s="13" t="s">
        <v>1130</v>
      </c>
      <c r="AE49" s="5"/>
      <c r="AF49" s="5"/>
    </row>
    <row r="50" spans="2:32" ht="15.75" customHeight="1">
      <c r="B50" t="s">
        <v>314</v>
      </c>
      <c r="C50" t="s">
        <v>314</v>
      </c>
      <c r="G50" s="9" t="s">
        <v>315</v>
      </c>
      <c r="R50" s="5" t="s">
        <v>316</v>
      </c>
      <c r="S50" s="5"/>
      <c r="T50" s="5"/>
      <c r="U50" s="5"/>
      <c r="V50" s="5"/>
      <c r="W50" s="11" t="s">
        <v>317</v>
      </c>
      <c r="X50" s="5"/>
      <c r="Y50" s="5"/>
      <c r="Z50" s="5"/>
      <c r="AA50" s="5"/>
      <c r="AB50" s="7" t="s">
        <v>314</v>
      </c>
      <c r="AC50" s="15" t="s">
        <v>314</v>
      </c>
      <c r="AD50" s="13" t="s">
        <v>1131</v>
      </c>
      <c r="AE50" s="5"/>
      <c r="AF50" s="5"/>
    </row>
    <row r="51" spans="2:32" ht="15.75" customHeight="1">
      <c r="B51" t="s">
        <v>318</v>
      </c>
      <c r="C51" t="s">
        <v>318</v>
      </c>
      <c r="G51" s="9" t="s">
        <v>319</v>
      </c>
      <c r="R51" s="5" t="s">
        <v>320</v>
      </c>
      <c r="S51" s="5"/>
      <c r="T51" s="5"/>
      <c r="U51" s="5"/>
      <c r="V51" s="5"/>
      <c r="W51" s="11" t="s">
        <v>321</v>
      </c>
      <c r="X51" s="5"/>
      <c r="Y51" s="5"/>
      <c r="Z51" s="5"/>
      <c r="AA51" s="5"/>
      <c r="AB51" s="7" t="s">
        <v>318</v>
      </c>
      <c r="AC51" s="15" t="s">
        <v>318</v>
      </c>
      <c r="AD51" s="13" t="s">
        <v>321</v>
      </c>
      <c r="AE51" s="5"/>
      <c r="AF51" s="5"/>
    </row>
    <row r="52" spans="2:32" ht="15.75" customHeight="1">
      <c r="B52" t="s">
        <v>322</v>
      </c>
      <c r="C52" t="s">
        <v>322</v>
      </c>
      <c r="G52" s="9" t="s">
        <v>323</v>
      </c>
      <c r="R52" s="5" t="s">
        <v>44</v>
      </c>
      <c r="S52" s="5"/>
      <c r="T52" s="5"/>
      <c r="U52" s="5"/>
      <c r="V52" s="5"/>
      <c r="W52" s="11" t="s">
        <v>324</v>
      </c>
      <c r="X52" s="5"/>
      <c r="Y52" s="5"/>
      <c r="Z52" s="5"/>
      <c r="AA52" s="5"/>
      <c r="AB52" s="7" t="s">
        <v>322</v>
      </c>
      <c r="AC52" s="15" t="s">
        <v>322</v>
      </c>
      <c r="AD52" s="13" t="s">
        <v>324</v>
      </c>
      <c r="AE52" s="5"/>
      <c r="AF52" s="5"/>
    </row>
    <row r="53" spans="2:32" ht="15.75" customHeight="1">
      <c r="B53" t="s">
        <v>325</v>
      </c>
      <c r="C53" t="s">
        <v>325</v>
      </c>
      <c r="G53" s="9" t="s">
        <v>326</v>
      </c>
      <c r="R53" s="5" t="s">
        <v>327</v>
      </c>
      <c r="S53" s="5"/>
      <c r="T53" s="5"/>
      <c r="U53" s="5"/>
      <c r="V53" s="5"/>
      <c r="W53" s="11" t="s">
        <v>328</v>
      </c>
      <c r="X53" s="5"/>
      <c r="Y53" s="5"/>
      <c r="Z53" s="5"/>
      <c r="AA53" s="5"/>
      <c r="AB53" s="7" t="s">
        <v>325</v>
      </c>
      <c r="AC53" s="15" t="s">
        <v>325</v>
      </c>
      <c r="AD53" s="13" t="s">
        <v>1132</v>
      </c>
      <c r="AE53" s="5"/>
      <c r="AF53" s="5"/>
    </row>
    <row r="54" spans="2:32" ht="15.75" customHeight="1">
      <c r="B54" t="s">
        <v>329</v>
      </c>
      <c r="C54" t="s">
        <v>329</v>
      </c>
      <c r="G54" s="9" t="s">
        <v>330</v>
      </c>
      <c r="R54" s="5" t="s">
        <v>331</v>
      </c>
      <c r="S54" s="5"/>
      <c r="T54" s="5"/>
      <c r="U54" s="5"/>
      <c r="V54" s="5"/>
      <c r="W54" s="11" t="s">
        <v>332</v>
      </c>
      <c r="X54" s="5"/>
      <c r="Y54" s="5"/>
      <c r="Z54" s="5"/>
      <c r="AA54" s="5"/>
      <c r="AB54" s="7" t="s">
        <v>329</v>
      </c>
      <c r="AC54" s="15" t="s">
        <v>329</v>
      </c>
      <c r="AD54" s="13" t="s">
        <v>1133</v>
      </c>
      <c r="AE54" s="5"/>
      <c r="AF54" s="5"/>
    </row>
    <row r="55" spans="2:32" ht="15.75" customHeight="1">
      <c r="B55" t="s">
        <v>333</v>
      </c>
      <c r="C55" t="s">
        <v>333</v>
      </c>
      <c r="G55" s="9" t="s">
        <v>334</v>
      </c>
      <c r="R55" s="5" t="s">
        <v>335</v>
      </c>
      <c r="S55" s="5"/>
      <c r="T55" s="5"/>
      <c r="U55" s="5"/>
      <c r="V55" s="5"/>
      <c r="W55" s="11" t="s">
        <v>336</v>
      </c>
      <c r="X55" s="5"/>
      <c r="Y55" s="5"/>
      <c r="Z55" s="5"/>
      <c r="AA55" s="5"/>
      <c r="AB55" s="7" t="s">
        <v>333</v>
      </c>
      <c r="AC55" s="15" t="s">
        <v>333</v>
      </c>
      <c r="AD55" s="13" t="s">
        <v>1134</v>
      </c>
      <c r="AE55" s="5"/>
      <c r="AF55" s="5"/>
    </row>
    <row r="56" spans="2:32" ht="15.75" customHeight="1">
      <c r="B56" t="s">
        <v>337</v>
      </c>
      <c r="C56" t="s">
        <v>337</v>
      </c>
      <c r="G56" s="9" t="s">
        <v>338</v>
      </c>
      <c r="R56" s="5" t="s">
        <v>339</v>
      </c>
      <c r="S56" s="5"/>
      <c r="T56" s="5"/>
      <c r="U56" s="5"/>
      <c r="V56" s="5"/>
      <c r="W56" s="11" t="s">
        <v>340</v>
      </c>
      <c r="X56" s="5"/>
      <c r="Y56" s="5"/>
      <c r="Z56" s="5"/>
      <c r="AA56" s="5"/>
      <c r="AB56" s="7" t="s">
        <v>337</v>
      </c>
      <c r="AC56" s="15" t="s">
        <v>337</v>
      </c>
      <c r="AD56" s="13" t="s">
        <v>1135</v>
      </c>
      <c r="AE56" s="5"/>
      <c r="AF56" s="5"/>
    </row>
    <row r="57" spans="2:32" ht="15.75" customHeight="1">
      <c r="B57" t="s">
        <v>341</v>
      </c>
      <c r="C57" t="s">
        <v>341</v>
      </c>
      <c r="G57" s="9" t="s">
        <v>342</v>
      </c>
      <c r="R57" s="5" t="s">
        <v>343</v>
      </c>
      <c r="S57" s="5"/>
      <c r="T57" s="5"/>
      <c r="U57" s="5"/>
      <c r="V57" s="5"/>
      <c r="W57" s="11" t="s">
        <v>344</v>
      </c>
      <c r="X57" s="5"/>
      <c r="Y57" s="5"/>
      <c r="Z57" s="5"/>
      <c r="AA57" s="5"/>
      <c r="AB57" s="7" t="s">
        <v>341</v>
      </c>
      <c r="AC57" s="15" t="s">
        <v>341</v>
      </c>
      <c r="AD57" s="13" t="s">
        <v>1136</v>
      </c>
      <c r="AE57" s="5"/>
      <c r="AF57" s="5"/>
    </row>
    <row r="58" spans="2:32" ht="15.75" customHeight="1">
      <c r="B58" t="s">
        <v>345</v>
      </c>
      <c r="C58" t="s">
        <v>345</v>
      </c>
      <c r="G58" s="9" t="s">
        <v>346</v>
      </c>
      <c r="R58" s="5" t="s">
        <v>347</v>
      </c>
      <c r="S58" s="5"/>
      <c r="T58" s="5"/>
      <c r="U58" s="5"/>
      <c r="V58" s="5"/>
      <c r="W58" s="11" t="s">
        <v>348</v>
      </c>
      <c r="X58" s="5"/>
      <c r="Y58" s="5"/>
      <c r="Z58" s="5"/>
      <c r="AA58" s="5"/>
      <c r="AB58" s="7" t="s">
        <v>345</v>
      </c>
      <c r="AC58" s="15" t="s">
        <v>345</v>
      </c>
      <c r="AD58" s="13" t="s">
        <v>1137</v>
      </c>
      <c r="AE58" s="5"/>
      <c r="AF58" s="5"/>
    </row>
    <row r="59" spans="2:32" ht="15.75" customHeight="1">
      <c r="B59" t="s">
        <v>349</v>
      </c>
      <c r="C59" t="s">
        <v>349</v>
      </c>
      <c r="G59" s="9" t="s">
        <v>350</v>
      </c>
      <c r="R59" s="5" t="s">
        <v>351</v>
      </c>
      <c r="S59" s="5"/>
      <c r="T59" s="5"/>
      <c r="U59" s="5"/>
      <c r="V59" s="5"/>
      <c r="W59" s="11" t="s">
        <v>352</v>
      </c>
      <c r="X59" s="5"/>
      <c r="Y59" s="5"/>
      <c r="Z59" s="5"/>
      <c r="AA59" s="5"/>
      <c r="AB59" s="7" t="s">
        <v>349</v>
      </c>
      <c r="AC59" s="15" t="s">
        <v>349</v>
      </c>
      <c r="AD59" s="13" t="s">
        <v>1138</v>
      </c>
      <c r="AE59" s="5"/>
      <c r="AF59" s="5"/>
    </row>
    <row r="60" spans="2:32" ht="15.75" customHeight="1">
      <c r="B60" t="s">
        <v>353</v>
      </c>
      <c r="C60" t="s">
        <v>353</v>
      </c>
      <c r="G60" s="9" t="s">
        <v>354</v>
      </c>
      <c r="R60" s="5" t="s">
        <v>355</v>
      </c>
      <c r="S60" s="5"/>
      <c r="T60" s="5"/>
      <c r="U60" s="5"/>
      <c r="V60" s="5"/>
      <c r="W60" s="11" t="s">
        <v>356</v>
      </c>
      <c r="X60" s="5"/>
      <c r="Y60" s="5"/>
      <c r="Z60" s="5"/>
      <c r="AA60" s="5"/>
      <c r="AB60" s="7" t="s">
        <v>353</v>
      </c>
      <c r="AC60" s="15" t="s">
        <v>353</v>
      </c>
      <c r="AD60" s="13" t="s">
        <v>1139</v>
      </c>
      <c r="AE60" s="5"/>
      <c r="AF60" s="5"/>
    </row>
    <row r="61" spans="2:32" ht="15.75" customHeight="1">
      <c r="B61" t="s">
        <v>357</v>
      </c>
      <c r="C61" t="s">
        <v>357</v>
      </c>
      <c r="G61" s="9" t="s">
        <v>358</v>
      </c>
      <c r="R61" s="5" t="s">
        <v>359</v>
      </c>
      <c r="S61" s="5"/>
      <c r="T61" s="5"/>
      <c r="U61" s="5"/>
      <c r="V61" s="5"/>
      <c r="W61" s="11" t="s">
        <v>360</v>
      </c>
      <c r="X61" s="5"/>
      <c r="Y61" s="5"/>
      <c r="Z61" s="5"/>
      <c r="AA61" s="5"/>
      <c r="AB61" s="7" t="s">
        <v>357</v>
      </c>
      <c r="AC61" s="7" t="s">
        <v>357</v>
      </c>
      <c r="AD61" s="13" t="s">
        <v>1140</v>
      </c>
      <c r="AE61" s="5"/>
      <c r="AF61" s="5"/>
    </row>
    <row r="62" spans="2:32" ht="15.75" customHeight="1">
      <c r="B62" t="s">
        <v>361</v>
      </c>
      <c r="C62" t="s">
        <v>361</v>
      </c>
      <c r="G62" s="9" t="s">
        <v>362</v>
      </c>
      <c r="R62" s="5" t="s">
        <v>363</v>
      </c>
      <c r="S62" s="5"/>
      <c r="T62" s="5"/>
      <c r="U62" s="5"/>
      <c r="V62" s="5"/>
      <c r="W62" s="11" t="s">
        <v>364</v>
      </c>
      <c r="X62" s="5"/>
      <c r="Y62" s="5"/>
      <c r="Z62" s="5"/>
      <c r="AA62" s="5"/>
      <c r="AB62" s="7" t="s">
        <v>361</v>
      </c>
      <c r="AC62" s="7" t="s">
        <v>361</v>
      </c>
      <c r="AD62" s="13" t="s">
        <v>1141</v>
      </c>
      <c r="AE62" s="5"/>
      <c r="AF62" s="5"/>
    </row>
    <row r="63" spans="2:32" ht="15.75" customHeight="1">
      <c r="B63" t="s">
        <v>365</v>
      </c>
      <c r="C63" t="s">
        <v>365</v>
      </c>
      <c r="G63" s="9" t="s">
        <v>366</v>
      </c>
      <c r="R63" s="5" t="s">
        <v>367</v>
      </c>
      <c r="S63" s="5"/>
      <c r="T63" s="5"/>
      <c r="U63" s="5"/>
      <c r="V63" s="5"/>
      <c r="W63" s="11" t="s">
        <v>368</v>
      </c>
      <c r="X63" s="5"/>
      <c r="Y63" s="5"/>
      <c r="Z63" s="5"/>
      <c r="AA63" s="5"/>
      <c r="AB63" s="7" t="s">
        <v>365</v>
      </c>
      <c r="AC63" s="15" t="s">
        <v>365</v>
      </c>
      <c r="AD63" s="13" t="s">
        <v>1142</v>
      </c>
      <c r="AE63" s="5"/>
      <c r="AF63" s="5"/>
    </row>
    <row r="64" spans="2:32" ht="15.75" customHeight="1">
      <c r="B64" t="s">
        <v>369</v>
      </c>
      <c r="C64" t="s">
        <v>369</v>
      </c>
      <c r="G64" s="9" t="s">
        <v>370</v>
      </c>
      <c r="R64" s="5" t="s">
        <v>371</v>
      </c>
      <c r="S64" s="5"/>
      <c r="T64" s="5"/>
      <c r="U64" s="5"/>
      <c r="V64" s="5"/>
      <c r="W64" s="11" t="s">
        <v>372</v>
      </c>
      <c r="X64" s="5"/>
      <c r="Y64" s="5"/>
      <c r="Z64" s="5"/>
      <c r="AA64" s="5"/>
      <c r="AB64" s="7" t="s">
        <v>369</v>
      </c>
      <c r="AC64" s="7" t="s">
        <v>369</v>
      </c>
      <c r="AD64" s="13" t="s">
        <v>1143</v>
      </c>
      <c r="AE64" s="5"/>
      <c r="AF64" s="5"/>
    </row>
    <row r="65" spans="2:32" ht="15.75" customHeight="1">
      <c r="B65" t="s">
        <v>373</v>
      </c>
      <c r="C65" t="s">
        <v>373</v>
      </c>
      <c r="G65" s="9" t="s">
        <v>374</v>
      </c>
      <c r="R65" s="5" t="s">
        <v>375</v>
      </c>
      <c r="S65" s="5"/>
      <c r="T65" s="5"/>
      <c r="U65" s="5"/>
      <c r="V65" s="5"/>
      <c r="W65" s="11" t="s">
        <v>376</v>
      </c>
      <c r="X65" s="5"/>
      <c r="Y65" s="5"/>
      <c r="Z65" s="5"/>
      <c r="AA65" s="5"/>
      <c r="AB65" s="7" t="s">
        <v>373</v>
      </c>
      <c r="AC65" s="7" t="s">
        <v>373</v>
      </c>
      <c r="AD65" s="13" t="s">
        <v>1144</v>
      </c>
      <c r="AE65" s="5"/>
      <c r="AF65" s="5"/>
    </row>
    <row r="66" spans="2:32" ht="15.75" customHeight="1">
      <c r="B66" t="s">
        <v>377</v>
      </c>
      <c r="C66" t="s">
        <v>377</v>
      </c>
      <c r="G66" s="9" t="s">
        <v>378</v>
      </c>
      <c r="R66" s="5" t="s">
        <v>379</v>
      </c>
      <c r="S66" s="5"/>
      <c r="T66" s="5"/>
      <c r="U66" s="5"/>
      <c r="V66" s="5"/>
      <c r="W66" s="11" t="s">
        <v>380</v>
      </c>
      <c r="X66" s="5"/>
      <c r="Y66" s="5"/>
      <c r="Z66" s="5"/>
      <c r="AA66" s="5"/>
      <c r="AB66" s="7" t="s">
        <v>377</v>
      </c>
      <c r="AC66" s="15" t="s">
        <v>377</v>
      </c>
      <c r="AD66" s="13" t="s">
        <v>1145</v>
      </c>
      <c r="AE66" s="5"/>
      <c r="AF66" s="5"/>
    </row>
    <row r="67" spans="2:32" ht="15.75" customHeight="1">
      <c r="B67" t="s">
        <v>381</v>
      </c>
      <c r="C67" t="s">
        <v>381</v>
      </c>
      <c r="G67" s="9" t="s">
        <v>382</v>
      </c>
      <c r="R67" s="5" t="s">
        <v>383</v>
      </c>
      <c r="S67" s="5"/>
      <c r="T67" s="5"/>
      <c r="U67" s="5"/>
      <c r="V67" s="5"/>
      <c r="W67" s="11" t="s">
        <v>384</v>
      </c>
      <c r="X67" s="5"/>
      <c r="Y67" s="5"/>
      <c r="Z67" s="5"/>
      <c r="AA67" s="5"/>
      <c r="AB67" s="7" t="s">
        <v>381</v>
      </c>
      <c r="AC67" s="15" t="s">
        <v>381</v>
      </c>
      <c r="AD67" s="13" t="s">
        <v>1146</v>
      </c>
      <c r="AE67" s="5"/>
      <c r="AF67" s="5"/>
    </row>
    <row r="68" spans="2:32" ht="15.75" customHeight="1">
      <c r="B68" t="s">
        <v>385</v>
      </c>
      <c r="C68" t="s">
        <v>385</v>
      </c>
      <c r="G68" s="9" t="s">
        <v>386</v>
      </c>
      <c r="R68" s="5" t="s">
        <v>387</v>
      </c>
      <c r="S68" s="5"/>
      <c r="T68" s="5"/>
      <c r="U68" s="5"/>
      <c r="V68" s="5"/>
      <c r="W68" s="11" t="s">
        <v>388</v>
      </c>
      <c r="X68" s="5"/>
      <c r="Y68" s="5"/>
      <c r="Z68" s="5"/>
      <c r="AA68" s="5"/>
      <c r="AB68" s="7" t="s">
        <v>385</v>
      </c>
      <c r="AC68" s="15" t="s">
        <v>385</v>
      </c>
      <c r="AD68" s="13" t="s">
        <v>1147</v>
      </c>
      <c r="AE68" s="5"/>
      <c r="AF68" s="5"/>
    </row>
    <row r="69" spans="2:32" ht="15.75" customHeight="1">
      <c r="B69" t="s">
        <v>389</v>
      </c>
      <c r="C69" t="s">
        <v>389</v>
      </c>
      <c r="G69" s="9" t="s">
        <v>390</v>
      </c>
      <c r="R69" s="5" t="s">
        <v>391</v>
      </c>
      <c r="S69" s="5"/>
      <c r="T69" s="5"/>
      <c r="U69" s="5"/>
      <c r="V69" s="5"/>
      <c r="W69" s="11" t="s">
        <v>392</v>
      </c>
      <c r="X69" s="5"/>
      <c r="Y69" s="5"/>
      <c r="Z69" s="5"/>
      <c r="AA69" s="5"/>
      <c r="AB69" s="7" t="s">
        <v>389</v>
      </c>
      <c r="AC69" s="15" t="s">
        <v>389</v>
      </c>
      <c r="AD69" s="13" t="s">
        <v>392</v>
      </c>
      <c r="AE69" s="5"/>
      <c r="AF69" s="5"/>
    </row>
    <row r="70" spans="2:32" ht="15.75" customHeight="1">
      <c r="B70" t="s">
        <v>394</v>
      </c>
      <c r="C70" t="s">
        <v>394</v>
      </c>
      <c r="G70" s="9" t="s">
        <v>395</v>
      </c>
      <c r="R70" s="5" t="s">
        <v>396</v>
      </c>
      <c r="S70" s="5"/>
      <c r="T70" s="5"/>
      <c r="U70" s="5"/>
      <c r="V70" s="5"/>
      <c r="W70" s="11" t="s">
        <v>397</v>
      </c>
      <c r="X70" s="5"/>
      <c r="Y70" s="5"/>
      <c r="Z70" s="5"/>
      <c r="AA70" s="5"/>
      <c r="AB70" s="7" t="s">
        <v>394</v>
      </c>
      <c r="AC70" s="15" t="s">
        <v>394</v>
      </c>
      <c r="AD70" s="13" t="s">
        <v>397</v>
      </c>
      <c r="AE70" s="5"/>
      <c r="AF70" s="5"/>
    </row>
    <row r="71" spans="2:32" ht="15.75" customHeight="1">
      <c r="B71" t="s">
        <v>398</v>
      </c>
      <c r="C71" t="s">
        <v>398</v>
      </c>
      <c r="G71" s="9" t="s">
        <v>399</v>
      </c>
      <c r="R71" s="5" t="s">
        <v>400</v>
      </c>
      <c r="S71" s="5"/>
      <c r="T71" s="5"/>
      <c r="U71" s="5"/>
      <c r="V71" s="5"/>
      <c r="W71" s="11" t="s">
        <v>401</v>
      </c>
      <c r="X71" s="5"/>
      <c r="Y71" s="5"/>
      <c r="Z71" s="5"/>
      <c r="AA71" s="5"/>
      <c r="AB71" s="7" t="s">
        <v>398</v>
      </c>
      <c r="AC71" s="15" t="s">
        <v>398</v>
      </c>
      <c r="AD71" s="13" t="s">
        <v>401</v>
      </c>
      <c r="AE71" s="5"/>
      <c r="AF71" s="5"/>
    </row>
    <row r="72" spans="2:32" ht="15.75" customHeight="1">
      <c r="B72" t="s">
        <v>403</v>
      </c>
      <c r="C72" t="s">
        <v>403</v>
      </c>
      <c r="G72" s="9" t="s">
        <v>404</v>
      </c>
      <c r="R72" s="5" t="s">
        <v>405</v>
      </c>
      <c r="S72" s="5"/>
      <c r="T72" s="5"/>
      <c r="U72" s="5"/>
      <c r="V72" s="5"/>
      <c r="W72" s="11" t="s">
        <v>406</v>
      </c>
      <c r="X72" s="5"/>
      <c r="Y72" s="5"/>
      <c r="Z72" s="5"/>
      <c r="AA72" s="5"/>
      <c r="AB72" s="7" t="s">
        <v>403</v>
      </c>
      <c r="AC72" s="15" t="s">
        <v>403</v>
      </c>
      <c r="AD72" s="13" t="s">
        <v>406</v>
      </c>
      <c r="AE72" s="5"/>
      <c r="AF72" s="5"/>
    </row>
    <row r="73" spans="2:32" ht="15.75" customHeight="1">
      <c r="B73" t="s">
        <v>407</v>
      </c>
      <c r="C73" t="s">
        <v>407</v>
      </c>
      <c r="G73" s="9" t="s">
        <v>408</v>
      </c>
      <c r="R73" s="5" t="s">
        <v>409</v>
      </c>
      <c r="S73" s="5"/>
      <c r="T73" s="5"/>
      <c r="U73" s="5"/>
      <c r="V73" s="5"/>
      <c r="W73" s="11" t="s">
        <v>410</v>
      </c>
      <c r="X73" s="5"/>
      <c r="Y73" s="5"/>
      <c r="Z73" s="5"/>
      <c r="AA73" s="5"/>
      <c r="AB73" s="7" t="s">
        <v>407</v>
      </c>
      <c r="AC73" s="15" t="s">
        <v>407</v>
      </c>
      <c r="AD73" s="13" t="s">
        <v>410</v>
      </c>
      <c r="AE73" s="5"/>
      <c r="AF73" s="5"/>
    </row>
    <row r="74" spans="2:32" ht="15.75" customHeight="1">
      <c r="B74" t="s">
        <v>411</v>
      </c>
      <c r="C74" t="s">
        <v>411</v>
      </c>
      <c r="G74" s="9" t="s">
        <v>412</v>
      </c>
      <c r="R74" s="5" t="s">
        <v>413</v>
      </c>
      <c r="S74" s="5"/>
      <c r="T74" s="5"/>
      <c r="U74" s="5"/>
      <c r="V74" s="5"/>
      <c r="W74" s="11" t="s">
        <v>414</v>
      </c>
      <c r="X74" s="5"/>
      <c r="Y74" s="5"/>
      <c r="Z74" s="5"/>
      <c r="AA74" s="5"/>
      <c r="AB74" s="7" t="s">
        <v>411</v>
      </c>
      <c r="AC74" s="7" t="s">
        <v>411</v>
      </c>
      <c r="AD74" s="13" t="s">
        <v>414</v>
      </c>
      <c r="AE74" s="5"/>
      <c r="AF74" s="5"/>
    </row>
    <row r="75" spans="2:32" ht="15.75" customHeight="1">
      <c r="B75" t="s">
        <v>415</v>
      </c>
      <c r="C75" t="s">
        <v>415</v>
      </c>
      <c r="G75" s="9" t="s">
        <v>416</v>
      </c>
      <c r="R75" s="5" t="s">
        <v>417</v>
      </c>
      <c r="S75" s="5"/>
      <c r="T75" s="5"/>
      <c r="U75" s="5"/>
      <c r="V75" s="5"/>
      <c r="W75" s="11" t="s">
        <v>418</v>
      </c>
      <c r="X75" s="5"/>
      <c r="Y75" s="5"/>
      <c r="Z75" s="5"/>
      <c r="AA75" s="5"/>
      <c r="AB75" s="7" t="s">
        <v>415</v>
      </c>
      <c r="AC75" s="15" t="s">
        <v>415</v>
      </c>
      <c r="AD75" s="13" t="s">
        <v>418</v>
      </c>
      <c r="AE75" s="5"/>
      <c r="AF75" s="5"/>
    </row>
    <row r="76" spans="2:32" ht="15.75" customHeight="1">
      <c r="B76" t="s">
        <v>419</v>
      </c>
      <c r="C76" t="s">
        <v>419</v>
      </c>
      <c r="G76" s="9" t="s">
        <v>420</v>
      </c>
      <c r="R76" s="5" t="s">
        <v>421</v>
      </c>
      <c r="S76" s="5"/>
      <c r="T76" s="5"/>
      <c r="U76" s="5"/>
      <c r="V76" s="5"/>
      <c r="W76" s="11" t="s">
        <v>422</v>
      </c>
      <c r="X76" s="5"/>
      <c r="Y76" s="5"/>
      <c r="Z76" s="5"/>
      <c r="AA76" s="5"/>
      <c r="AB76" s="7" t="s">
        <v>419</v>
      </c>
      <c r="AC76" s="15" t="s">
        <v>419</v>
      </c>
      <c r="AD76" s="13" t="s">
        <v>422</v>
      </c>
      <c r="AE76" s="5"/>
      <c r="AF76" s="5"/>
    </row>
    <row r="77" spans="2:32" ht="15.75" customHeight="1">
      <c r="B77" t="s">
        <v>423</v>
      </c>
      <c r="C77" t="s">
        <v>423</v>
      </c>
      <c r="G77" s="9" t="s">
        <v>424</v>
      </c>
      <c r="R77" s="5" t="s">
        <v>425</v>
      </c>
      <c r="S77" s="5"/>
      <c r="T77" s="5"/>
      <c r="U77" s="5"/>
      <c r="V77" s="5"/>
      <c r="W77" s="11" t="s">
        <v>426</v>
      </c>
      <c r="X77" s="5"/>
      <c r="Y77" s="5"/>
      <c r="Z77" s="5"/>
      <c r="AA77" s="5"/>
      <c r="AB77" s="7" t="s">
        <v>423</v>
      </c>
      <c r="AC77" s="15" t="s">
        <v>423</v>
      </c>
      <c r="AD77" s="13" t="s">
        <v>426</v>
      </c>
      <c r="AE77" s="5"/>
      <c r="AF77" s="5"/>
    </row>
    <row r="78" spans="2:32" ht="15.75" customHeight="1">
      <c r="B78" t="s">
        <v>427</v>
      </c>
      <c r="C78" t="s">
        <v>427</v>
      </c>
      <c r="G78" s="9" t="s">
        <v>428</v>
      </c>
      <c r="R78" s="5" t="s">
        <v>429</v>
      </c>
      <c r="S78" s="5"/>
      <c r="T78" s="5"/>
      <c r="U78" s="5"/>
      <c r="V78" s="5"/>
      <c r="W78" s="11" t="s">
        <v>430</v>
      </c>
      <c r="X78" s="5"/>
      <c r="Y78" s="5"/>
      <c r="Z78" s="5"/>
      <c r="AA78" s="5"/>
      <c r="AB78" s="7" t="s">
        <v>427</v>
      </c>
      <c r="AC78" s="15" t="s">
        <v>427</v>
      </c>
      <c r="AD78" s="25" t="s">
        <v>430</v>
      </c>
      <c r="AE78" s="5"/>
      <c r="AF78" s="5"/>
    </row>
    <row r="79" spans="2:32" ht="15.75" customHeight="1">
      <c r="B79" t="s">
        <v>431</v>
      </c>
      <c r="C79" t="s">
        <v>431</v>
      </c>
      <c r="G79" s="9" t="s">
        <v>432</v>
      </c>
      <c r="R79" s="5" t="s">
        <v>433</v>
      </c>
      <c r="S79" s="5"/>
      <c r="T79" s="5"/>
      <c r="U79" s="5"/>
      <c r="V79" s="5"/>
      <c r="W79" s="11" t="s">
        <v>434</v>
      </c>
      <c r="X79" s="5"/>
      <c r="Y79" s="5"/>
      <c r="Z79" s="5"/>
      <c r="AA79" s="5"/>
      <c r="AB79" s="7" t="s">
        <v>431</v>
      </c>
      <c r="AC79" s="15" t="s">
        <v>431</v>
      </c>
      <c r="AD79" s="13" t="s">
        <v>434</v>
      </c>
      <c r="AE79" s="5"/>
      <c r="AF79" s="5"/>
    </row>
    <row r="80" spans="2:32" ht="15.75" customHeight="1">
      <c r="B80" t="s">
        <v>435</v>
      </c>
      <c r="C80" t="s">
        <v>435</v>
      </c>
      <c r="G80" s="9" t="s">
        <v>436</v>
      </c>
      <c r="W80" s="11" t="s">
        <v>437</v>
      </c>
      <c r="AB80" s="7" t="s">
        <v>435</v>
      </c>
      <c r="AC80" s="7" t="s">
        <v>435</v>
      </c>
      <c r="AD80" s="13" t="s">
        <v>437</v>
      </c>
    </row>
    <row r="81" spans="2:30" ht="15.75" customHeight="1">
      <c r="B81" t="s">
        <v>438</v>
      </c>
      <c r="C81" t="s">
        <v>438</v>
      </c>
      <c r="G81" s="9" t="s">
        <v>439</v>
      </c>
      <c r="W81" s="11" t="s">
        <v>440</v>
      </c>
      <c r="AB81" s="7" t="s">
        <v>438</v>
      </c>
      <c r="AC81" s="15" t="s">
        <v>438</v>
      </c>
      <c r="AD81" s="13" t="s">
        <v>440</v>
      </c>
    </row>
    <row r="82" spans="2:30" ht="15.75" customHeight="1">
      <c r="B82" t="s">
        <v>441</v>
      </c>
      <c r="C82" t="s">
        <v>441</v>
      </c>
      <c r="G82" s="9" t="s">
        <v>442</v>
      </c>
      <c r="W82" s="11" t="s">
        <v>443</v>
      </c>
      <c r="AB82" s="7" t="s">
        <v>441</v>
      </c>
      <c r="AC82" s="15" t="s">
        <v>441</v>
      </c>
      <c r="AD82" s="13" t="s">
        <v>443</v>
      </c>
    </row>
    <row r="83" spans="2:30" ht="15.75" customHeight="1">
      <c r="B83" t="s">
        <v>444</v>
      </c>
      <c r="C83" t="s">
        <v>444</v>
      </c>
      <c r="G83" s="9" t="s">
        <v>445</v>
      </c>
      <c r="W83" s="11" t="s">
        <v>446</v>
      </c>
      <c r="AB83" s="7" t="s">
        <v>444</v>
      </c>
      <c r="AC83" s="15" t="s">
        <v>444</v>
      </c>
      <c r="AD83" s="13" t="s">
        <v>446</v>
      </c>
    </row>
    <row r="84" spans="2:30" ht="15.75" customHeight="1">
      <c r="B84" t="s">
        <v>447</v>
      </c>
      <c r="C84" t="s">
        <v>447</v>
      </c>
      <c r="G84" s="9" t="s">
        <v>448</v>
      </c>
      <c r="W84" s="11" t="s">
        <v>449</v>
      </c>
      <c r="AB84" s="7" t="s">
        <v>447</v>
      </c>
      <c r="AC84" s="15" t="s">
        <v>447</v>
      </c>
      <c r="AD84" s="13" t="s">
        <v>449</v>
      </c>
    </row>
    <row r="85" spans="2:30" ht="15.75" customHeight="1">
      <c r="B85" t="s">
        <v>450</v>
      </c>
      <c r="C85" t="s">
        <v>450</v>
      </c>
      <c r="G85" s="9" t="s">
        <v>451</v>
      </c>
      <c r="W85" s="11" t="s">
        <v>452</v>
      </c>
      <c r="AB85" s="7" t="s">
        <v>450</v>
      </c>
      <c r="AC85" s="15" t="s">
        <v>450</v>
      </c>
      <c r="AD85" s="13" t="s">
        <v>452</v>
      </c>
    </row>
    <row r="86" spans="2:30" ht="15.75" customHeight="1">
      <c r="B86" t="s">
        <v>453</v>
      </c>
      <c r="C86" t="s">
        <v>453</v>
      </c>
      <c r="G86" s="9" t="s">
        <v>454</v>
      </c>
      <c r="W86" s="11" t="s">
        <v>455</v>
      </c>
      <c r="AB86" s="7" t="s">
        <v>453</v>
      </c>
      <c r="AC86" s="15" t="s">
        <v>453</v>
      </c>
      <c r="AD86" s="13" t="s">
        <v>455</v>
      </c>
    </row>
    <row r="87" spans="2:30" ht="15.75" customHeight="1">
      <c r="B87" t="s">
        <v>456</v>
      </c>
      <c r="C87" t="s">
        <v>456</v>
      </c>
      <c r="G87" s="9" t="s">
        <v>457</v>
      </c>
      <c r="W87" s="11" t="s">
        <v>458</v>
      </c>
      <c r="AB87" s="7" t="s">
        <v>456</v>
      </c>
      <c r="AC87" s="15" t="s">
        <v>456</v>
      </c>
      <c r="AD87" s="13" t="s">
        <v>458</v>
      </c>
    </row>
    <row r="88" spans="2:30" ht="15.75" customHeight="1">
      <c r="B88" t="s">
        <v>459</v>
      </c>
      <c r="C88" t="s">
        <v>459</v>
      </c>
      <c r="G88" s="9" t="s">
        <v>460</v>
      </c>
      <c r="W88" s="11" t="s">
        <v>461</v>
      </c>
      <c r="AB88" s="7" t="s">
        <v>459</v>
      </c>
      <c r="AC88" s="15" t="s">
        <v>459</v>
      </c>
      <c r="AD88" s="13" t="s">
        <v>461</v>
      </c>
    </row>
    <row r="89" spans="2:30" ht="15.75" customHeight="1">
      <c r="B89" t="s">
        <v>462</v>
      </c>
      <c r="C89" t="s">
        <v>462</v>
      </c>
      <c r="G89" s="9" t="s">
        <v>463</v>
      </c>
      <c r="W89" s="11" t="s">
        <v>464</v>
      </c>
      <c r="AB89" s="7" t="s">
        <v>462</v>
      </c>
      <c r="AC89" s="15" t="s">
        <v>462</v>
      </c>
      <c r="AD89" s="13" t="s">
        <v>464</v>
      </c>
    </row>
    <row r="90" spans="2:30" ht="15.75" customHeight="1">
      <c r="B90" t="s">
        <v>465</v>
      </c>
      <c r="C90" t="s">
        <v>465</v>
      </c>
      <c r="G90" s="9" t="s">
        <v>466</v>
      </c>
      <c r="W90" s="11" t="s">
        <v>467</v>
      </c>
      <c r="AB90" s="7" t="s">
        <v>465</v>
      </c>
      <c r="AC90" s="15" t="s">
        <v>465</v>
      </c>
      <c r="AD90" s="13" t="s">
        <v>467</v>
      </c>
    </row>
    <row r="91" spans="2:30" ht="15.75" customHeight="1">
      <c r="B91" t="s">
        <v>468</v>
      </c>
      <c r="C91" t="s">
        <v>468</v>
      </c>
      <c r="G91" s="9" t="s">
        <v>469</v>
      </c>
      <c r="W91" s="11" t="s">
        <v>470</v>
      </c>
      <c r="AB91" s="7" t="s">
        <v>468</v>
      </c>
      <c r="AC91" s="15" t="s">
        <v>468</v>
      </c>
      <c r="AD91" s="25" t="s">
        <v>470</v>
      </c>
    </row>
    <row r="92" spans="2:30" ht="15.75" customHeight="1">
      <c r="B92" t="s">
        <v>471</v>
      </c>
      <c r="C92" t="s">
        <v>471</v>
      </c>
      <c r="G92" s="9" t="s">
        <v>472</v>
      </c>
      <c r="W92" s="11" t="s">
        <v>473</v>
      </c>
      <c r="AB92" s="7" t="s">
        <v>471</v>
      </c>
      <c r="AC92" s="15" t="s">
        <v>471</v>
      </c>
      <c r="AD92" s="13" t="s">
        <v>473</v>
      </c>
    </row>
    <row r="93" spans="2:30" ht="15.75" customHeight="1">
      <c r="B93" t="s">
        <v>474</v>
      </c>
      <c r="C93" t="s">
        <v>474</v>
      </c>
      <c r="G93" s="9" t="s">
        <v>475</v>
      </c>
      <c r="W93" s="11" t="s">
        <v>476</v>
      </c>
      <c r="AB93" s="7" t="s">
        <v>474</v>
      </c>
      <c r="AC93" s="15" t="s">
        <v>474</v>
      </c>
      <c r="AD93" s="13" t="s">
        <v>476</v>
      </c>
    </row>
    <row r="94" spans="2:30" ht="15.75" customHeight="1">
      <c r="B94" t="s">
        <v>477</v>
      </c>
      <c r="C94" t="s">
        <v>477</v>
      </c>
      <c r="G94" s="9" t="s">
        <v>478</v>
      </c>
      <c r="W94" s="11" t="s">
        <v>479</v>
      </c>
      <c r="AB94" s="7" t="s">
        <v>477</v>
      </c>
      <c r="AC94" s="15" t="s">
        <v>477</v>
      </c>
      <c r="AD94" s="13" t="s">
        <v>479</v>
      </c>
    </row>
    <row r="95" spans="2:30" ht="15.75" customHeight="1">
      <c r="B95" t="s">
        <v>480</v>
      </c>
      <c r="C95" t="s">
        <v>480</v>
      </c>
      <c r="G95" s="9" t="s">
        <v>481</v>
      </c>
      <c r="W95" s="11" t="s">
        <v>482</v>
      </c>
      <c r="AB95" s="7" t="s">
        <v>480</v>
      </c>
      <c r="AC95" s="15" t="s">
        <v>480</v>
      </c>
      <c r="AD95" s="13" t="s">
        <v>482</v>
      </c>
    </row>
    <row r="96" spans="2:30" ht="15.75" customHeight="1">
      <c r="B96" t="s">
        <v>483</v>
      </c>
      <c r="C96" t="s">
        <v>483</v>
      </c>
      <c r="G96" s="9" t="s">
        <v>484</v>
      </c>
      <c r="W96" s="11" t="s">
        <v>485</v>
      </c>
      <c r="AB96" s="7" t="s">
        <v>483</v>
      </c>
      <c r="AC96" s="15" t="s">
        <v>483</v>
      </c>
      <c r="AD96" s="13" t="s">
        <v>485</v>
      </c>
    </row>
    <row r="97" spans="2:30" ht="15.75" customHeight="1">
      <c r="B97" t="s">
        <v>486</v>
      </c>
      <c r="C97" t="s">
        <v>486</v>
      </c>
      <c r="G97" s="9" t="s">
        <v>487</v>
      </c>
      <c r="W97" s="11" t="s">
        <v>488</v>
      </c>
      <c r="AB97" s="7" t="s">
        <v>486</v>
      </c>
      <c r="AC97" s="7" t="s">
        <v>486</v>
      </c>
      <c r="AD97" s="13" t="s">
        <v>488</v>
      </c>
    </row>
    <row r="98" spans="2:30" ht="15.75" customHeight="1">
      <c r="B98" t="s">
        <v>489</v>
      </c>
      <c r="C98" t="s">
        <v>489</v>
      </c>
      <c r="G98" s="9" t="s">
        <v>490</v>
      </c>
      <c r="W98" s="11" t="s">
        <v>491</v>
      </c>
      <c r="AB98" s="7" t="s">
        <v>489</v>
      </c>
      <c r="AC98" s="7" t="s">
        <v>489</v>
      </c>
      <c r="AD98" s="13" t="s">
        <v>491</v>
      </c>
    </row>
    <row r="99" spans="2:30" ht="15.75" customHeight="1">
      <c r="B99" t="s">
        <v>492</v>
      </c>
      <c r="C99" t="s">
        <v>492</v>
      </c>
      <c r="G99" s="9" t="s">
        <v>493</v>
      </c>
      <c r="W99" s="11" t="s">
        <v>494</v>
      </c>
      <c r="AB99" s="7" t="s">
        <v>492</v>
      </c>
      <c r="AC99" s="15" t="s">
        <v>492</v>
      </c>
      <c r="AD99" s="13" t="s">
        <v>494</v>
      </c>
    </row>
    <row r="100" spans="2:30" ht="15.75" customHeight="1">
      <c r="B100" t="s">
        <v>495</v>
      </c>
      <c r="C100" t="s">
        <v>495</v>
      </c>
      <c r="G100" s="9" t="s">
        <v>496</v>
      </c>
      <c r="W100" s="11" t="s">
        <v>497</v>
      </c>
      <c r="AB100" s="7" t="s">
        <v>495</v>
      </c>
      <c r="AC100" s="7" t="s">
        <v>495</v>
      </c>
      <c r="AD100" s="13" t="s">
        <v>497</v>
      </c>
    </row>
    <row r="101" spans="2:30" ht="15.75" customHeight="1">
      <c r="B101" t="s">
        <v>498</v>
      </c>
      <c r="C101" t="s">
        <v>498</v>
      </c>
      <c r="G101" s="9" t="s">
        <v>499</v>
      </c>
      <c r="W101" s="11" t="s">
        <v>500</v>
      </c>
      <c r="AB101" s="7" t="s">
        <v>498</v>
      </c>
      <c r="AC101" s="15" t="s">
        <v>498</v>
      </c>
      <c r="AD101" s="13" t="s">
        <v>500</v>
      </c>
    </row>
    <row r="102" spans="2:30" ht="15.75" customHeight="1">
      <c r="B102" t="s">
        <v>501</v>
      </c>
      <c r="C102" t="s">
        <v>501</v>
      </c>
      <c r="G102" s="9" t="s">
        <v>502</v>
      </c>
      <c r="W102" s="11" t="s">
        <v>503</v>
      </c>
      <c r="AB102" s="7" t="s">
        <v>501</v>
      </c>
      <c r="AC102" s="15" t="s">
        <v>501</v>
      </c>
      <c r="AD102" s="13" t="s">
        <v>503</v>
      </c>
    </row>
    <row r="103" spans="2:30" ht="15.75" customHeight="1">
      <c r="B103" t="s">
        <v>504</v>
      </c>
      <c r="C103" t="s">
        <v>504</v>
      </c>
      <c r="G103" s="9" t="s">
        <v>505</v>
      </c>
      <c r="W103" s="11" t="s">
        <v>506</v>
      </c>
      <c r="AB103" s="7" t="s">
        <v>504</v>
      </c>
      <c r="AC103" s="15" t="s">
        <v>504</v>
      </c>
      <c r="AD103" s="13" t="s">
        <v>506</v>
      </c>
    </row>
    <row r="104" spans="2:30" ht="15.75" customHeight="1">
      <c r="B104" t="s">
        <v>507</v>
      </c>
      <c r="C104" t="s">
        <v>507</v>
      </c>
      <c r="G104" s="9" t="s">
        <v>508</v>
      </c>
      <c r="W104" s="11" t="s">
        <v>509</v>
      </c>
      <c r="AB104" s="7" t="s">
        <v>507</v>
      </c>
      <c r="AC104" s="15" t="s">
        <v>507</v>
      </c>
      <c r="AD104" s="13" t="s">
        <v>509</v>
      </c>
    </row>
    <row r="105" spans="2:30" ht="15.75" customHeight="1">
      <c r="B105" t="s">
        <v>510</v>
      </c>
      <c r="C105" t="s">
        <v>511</v>
      </c>
      <c r="G105" s="9" t="s">
        <v>512</v>
      </c>
      <c r="W105" s="11" t="s">
        <v>513</v>
      </c>
      <c r="AB105" s="7" t="s">
        <v>510</v>
      </c>
      <c r="AC105" s="15" t="s">
        <v>511</v>
      </c>
      <c r="AD105" s="13" t="s">
        <v>513</v>
      </c>
    </row>
    <row r="106" spans="2:30" ht="15.75" customHeight="1">
      <c r="B106" t="s">
        <v>514</v>
      </c>
      <c r="C106" t="s">
        <v>515</v>
      </c>
      <c r="G106" s="9" t="s">
        <v>516</v>
      </c>
      <c r="W106" s="11" t="s">
        <v>517</v>
      </c>
      <c r="AB106" s="7" t="s">
        <v>514</v>
      </c>
      <c r="AC106" s="15" t="s">
        <v>515</v>
      </c>
      <c r="AD106" s="13" t="s">
        <v>517</v>
      </c>
    </row>
    <row r="107" spans="2:30" ht="15.75" customHeight="1">
      <c r="B107" t="s">
        <v>518</v>
      </c>
      <c r="C107" t="s">
        <v>510</v>
      </c>
      <c r="G107" s="9" t="s">
        <v>519</v>
      </c>
      <c r="W107" s="11" t="s">
        <v>520</v>
      </c>
      <c r="AB107" s="7" t="s">
        <v>518</v>
      </c>
      <c r="AC107" s="15" t="s">
        <v>510</v>
      </c>
      <c r="AD107" s="13" t="s">
        <v>520</v>
      </c>
    </row>
    <row r="108" spans="2:30" ht="15.75" customHeight="1">
      <c r="B108" t="s">
        <v>521</v>
      </c>
      <c r="C108" t="s">
        <v>514</v>
      </c>
      <c r="G108" s="9" t="s">
        <v>522</v>
      </c>
      <c r="W108" s="11" t="s">
        <v>523</v>
      </c>
      <c r="AB108" s="7" t="s">
        <v>521</v>
      </c>
      <c r="AC108" s="15" t="s">
        <v>514</v>
      </c>
      <c r="AD108" s="13" t="s">
        <v>523</v>
      </c>
    </row>
    <row r="109" spans="2:30" ht="15.75" customHeight="1">
      <c r="B109" t="s">
        <v>524</v>
      </c>
      <c r="C109" t="s">
        <v>518</v>
      </c>
      <c r="G109" s="9" t="s">
        <v>525</v>
      </c>
      <c r="W109" s="11" t="s">
        <v>526</v>
      </c>
      <c r="AB109" s="7" t="s">
        <v>524</v>
      </c>
      <c r="AC109" s="15" t="s">
        <v>518</v>
      </c>
      <c r="AD109" s="13" t="s">
        <v>526</v>
      </c>
    </row>
    <row r="110" spans="2:30" ht="15.75" customHeight="1">
      <c r="B110" t="s">
        <v>527</v>
      </c>
      <c r="C110" t="s">
        <v>521</v>
      </c>
      <c r="G110" s="9" t="s">
        <v>528</v>
      </c>
      <c r="W110" s="11" t="s">
        <v>529</v>
      </c>
      <c r="AB110" s="7" t="s">
        <v>527</v>
      </c>
      <c r="AC110" s="15" t="s">
        <v>521</v>
      </c>
      <c r="AD110" s="13" t="s">
        <v>529</v>
      </c>
    </row>
    <row r="111" spans="2:30" ht="15.75" customHeight="1">
      <c r="B111" t="s">
        <v>530</v>
      </c>
      <c r="C111" t="s">
        <v>524</v>
      </c>
      <c r="G111" s="9" t="s">
        <v>531</v>
      </c>
      <c r="W111" s="11" t="s">
        <v>532</v>
      </c>
      <c r="AB111" s="7" t="s">
        <v>530</v>
      </c>
      <c r="AC111" s="15" t="s">
        <v>524</v>
      </c>
      <c r="AD111" s="13" t="s">
        <v>532</v>
      </c>
    </row>
    <row r="112" spans="2:30" ht="15.75" customHeight="1">
      <c r="B112" t="s">
        <v>533</v>
      </c>
      <c r="C112" t="s">
        <v>527</v>
      </c>
      <c r="G112" s="9" t="s">
        <v>534</v>
      </c>
      <c r="W112" s="11" t="s">
        <v>535</v>
      </c>
      <c r="AB112" s="7" t="s">
        <v>533</v>
      </c>
      <c r="AC112" s="15" t="s">
        <v>527</v>
      </c>
      <c r="AD112" s="13" t="s">
        <v>535</v>
      </c>
    </row>
    <row r="113" spans="1:30" ht="15.75" customHeight="1">
      <c r="B113" t="s">
        <v>536</v>
      </c>
      <c r="C113" t="s">
        <v>530</v>
      </c>
      <c r="G113" s="9" t="s">
        <v>537</v>
      </c>
      <c r="W113" s="11" t="s">
        <v>538</v>
      </c>
      <c r="AB113" s="7" t="s">
        <v>536</v>
      </c>
      <c r="AC113" s="15" t="s">
        <v>530</v>
      </c>
      <c r="AD113" s="13" t="s">
        <v>538</v>
      </c>
    </row>
    <row r="114" spans="1:30" ht="15.75" customHeight="1">
      <c r="B114" t="s">
        <v>539</v>
      </c>
      <c r="C114" t="s">
        <v>533</v>
      </c>
      <c r="G114" s="9" t="s">
        <v>540</v>
      </c>
      <c r="W114" s="11" t="s">
        <v>541</v>
      </c>
      <c r="AB114" s="7" t="s">
        <v>539</v>
      </c>
      <c r="AC114" s="7" t="s">
        <v>533</v>
      </c>
      <c r="AD114" s="13" t="s">
        <v>541</v>
      </c>
    </row>
    <row r="115" spans="1:30" ht="15.75" customHeight="1">
      <c r="B115" t="s">
        <v>542</v>
      </c>
      <c r="C115" t="s">
        <v>536</v>
      </c>
      <c r="G115" s="9" t="s">
        <v>543</v>
      </c>
      <c r="W115" s="11" t="s">
        <v>544</v>
      </c>
      <c r="AB115" s="7" t="s">
        <v>542</v>
      </c>
      <c r="AC115" s="15" t="s">
        <v>536</v>
      </c>
      <c r="AD115" s="13" t="s">
        <v>544</v>
      </c>
    </row>
    <row r="116" spans="1:30" ht="15.75" customHeight="1">
      <c r="B116" t="s">
        <v>545</v>
      </c>
      <c r="C116" t="s">
        <v>539</v>
      </c>
      <c r="G116" s="9" t="s">
        <v>546</v>
      </c>
      <c r="W116" s="11" t="s">
        <v>547</v>
      </c>
      <c r="AB116" s="7" t="s">
        <v>545</v>
      </c>
      <c r="AC116" s="15" t="s">
        <v>539</v>
      </c>
      <c r="AD116" s="13" t="s">
        <v>547</v>
      </c>
    </row>
    <row r="117" spans="1:30" ht="15.75" customHeight="1">
      <c r="B117" t="s">
        <v>548</v>
      </c>
      <c r="C117" t="s">
        <v>542</v>
      </c>
      <c r="G117" s="9" t="s">
        <v>549</v>
      </c>
      <c r="W117" s="11" t="s">
        <v>550</v>
      </c>
      <c r="AB117" s="7" t="s">
        <v>548</v>
      </c>
      <c r="AC117" s="15" t="s">
        <v>542</v>
      </c>
      <c r="AD117" s="13" t="s">
        <v>550</v>
      </c>
    </row>
    <row r="118" spans="1:30" ht="15.75" customHeight="1">
      <c r="B118" t="s">
        <v>551</v>
      </c>
      <c r="C118" t="s">
        <v>545</v>
      </c>
      <c r="G118" s="9" t="s">
        <v>552</v>
      </c>
      <c r="W118" s="11" t="s">
        <v>553</v>
      </c>
      <c r="AB118" s="7" t="s">
        <v>551</v>
      </c>
      <c r="AC118" s="15" t="s">
        <v>545</v>
      </c>
      <c r="AD118" s="13" t="s">
        <v>553</v>
      </c>
    </row>
    <row r="119" spans="1:30" ht="15.75" customHeight="1">
      <c r="B119" t="s">
        <v>554</v>
      </c>
      <c r="C119" t="s">
        <v>548</v>
      </c>
      <c r="G119" s="9" t="s">
        <v>555</v>
      </c>
      <c r="W119" s="11" t="s">
        <v>556</v>
      </c>
      <c r="AB119" s="7" t="s">
        <v>554</v>
      </c>
      <c r="AC119" s="15" t="s">
        <v>548</v>
      </c>
      <c r="AD119" s="13" t="s">
        <v>556</v>
      </c>
    </row>
    <row r="120" spans="1:30" ht="15.75" customHeight="1">
      <c r="B120" t="s">
        <v>557</v>
      </c>
      <c r="C120" t="s">
        <v>551</v>
      </c>
      <c r="G120" s="9" t="s">
        <v>558</v>
      </c>
      <c r="W120" s="11" t="s">
        <v>559</v>
      </c>
      <c r="AB120" s="7" t="s">
        <v>557</v>
      </c>
      <c r="AC120" s="15" t="s">
        <v>551</v>
      </c>
      <c r="AD120" s="13" t="s">
        <v>559</v>
      </c>
    </row>
    <row r="121" spans="1:30" ht="15.75" customHeight="1">
      <c r="B121" t="s">
        <v>560</v>
      </c>
      <c r="C121" t="s">
        <v>554</v>
      </c>
      <c r="G121" s="9" t="s">
        <v>561</v>
      </c>
      <c r="W121" s="11" t="s">
        <v>562</v>
      </c>
      <c r="AB121" s="7" t="s">
        <v>560</v>
      </c>
      <c r="AC121" s="15" t="s">
        <v>554</v>
      </c>
      <c r="AD121" s="13" t="s">
        <v>562</v>
      </c>
    </row>
    <row r="122" spans="1:30" ht="15.75" customHeight="1">
      <c r="B122" t="s">
        <v>563</v>
      </c>
      <c r="C122" t="s">
        <v>557</v>
      </c>
      <c r="G122" s="9" t="s">
        <v>564</v>
      </c>
      <c r="W122" s="11" t="s">
        <v>565</v>
      </c>
      <c r="AB122" s="7" t="s">
        <v>563</v>
      </c>
      <c r="AC122" s="15" t="s">
        <v>557</v>
      </c>
      <c r="AD122" s="13" t="s">
        <v>565</v>
      </c>
    </row>
    <row r="123" spans="1:30" ht="15.75" customHeight="1">
      <c r="C123" t="s">
        <v>560</v>
      </c>
      <c r="G123" s="9" t="s">
        <v>566</v>
      </c>
      <c r="W123" s="11" t="s">
        <v>567</v>
      </c>
      <c r="AB123" s="7"/>
      <c r="AC123" s="15" t="s">
        <v>560</v>
      </c>
      <c r="AD123" s="13" t="s">
        <v>567</v>
      </c>
    </row>
    <row r="124" spans="1:30" ht="15.75" customHeight="1">
      <c r="C124" t="s">
        <v>563</v>
      </c>
      <c r="G124" s="9" t="s">
        <v>568</v>
      </c>
      <c r="W124" s="11" t="s">
        <v>569</v>
      </c>
      <c r="AB124" s="7"/>
      <c r="AC124" s="15" t="s">
        <v>563</v>
      </c>
      <c r="AD124" s="13" t="s">
        <v>569</v>
      </c>
    </row>
    <row r="125" spans="1:30" ht="15.75" customHeight="1">
      <c r="A125" s="5"/>
      <c r="B125" s="5"/>
      <c r="C125" s="5"/>
      <c r="G125" s="9" t="s">
        <v>570</v>
      </c>
      <c r="W125" s="11" t="s">
        <v>571</v>
      </c>
      <c r="AD125" s="13" t="s">
        <v>571</v>
      </c>
    </row>
    <row r="126" spans="1:30" ht="15.75" customHeight="1">
      <c r="G126" s="9" t="s">
        <v>572</v>
      </c>
      <c r="W126" s="11" t="s">
        <v>573</v>
      </c>
      <c r="AD126" s="13" t="s">
        <v>573</v>
      </c>
    </row>
    <row r="127" spans="1:30" ht="15.75" customHeight="1">
      <c r="G127" s="9" t="s">
        <v>574</v>
      </c>
      <c r="W127" s="11" t="s">
        <v>575</v>
      </c>
      <c r="AD127" s="13" t="s">
        <v>575</v>
      </c>
    </row>
    <row r="128" spans="1:30" ht="15.75" customHeight="1">
      <c r="G128" s="9" t="s">
        <v>576</v>
      </c>
      <c r="W128" s="11" t="s">
        <v>577</v>
      </c>
      <c r="AD128" s="13" t="s">
        <v>577</v>
      </c>
    </row>
    <row r="129" spans="7:30" ht="15.75" customHeight="1">
      <c r="G129" s="9" t="s">
        <v>578</v>
      </c>
      <c r="W129" s="11" t="s">
        <v>579</v>
      </c>
      <c r="AD129" s="13" t="s">
        <v>579</v>
      </c>
    </row>
    <row r="130" spans="7:30" ht="15.75" customHeight="1">
      <c r="G130" s="9" t="s">
        <v>580</v>
      </c>
      <c r="W130" s="11" t="s">
        <v>581</v>
      </c>
      <c r="AD130" s="13" t="s">
        <v>581</v>
      </c>
    </row>
    <row r="131" spans="7:30" ht="15.75" customHeight="1">
      <c r="G131" s="9" t="s">
        <v>582</v>
      </c>
      <c r="W131" s="11" t="s">
        <v>583</v>
      </c>
      <c r="AD131" s="13" t="s">
        <v>583</v>
      </c>
    </row>
    <row r="132" spans="7:30" ht="15.75" customHeight="1">
      <c r="G132" s="9" t="s">
        <v>584</v>
      </c>
      <c r="W132" s="11" t="s">
        <v>585</v>
      </c>
      <c r="AD132" s="13" t="s">
        <v>585</v>
      </c>
    </row>
    <row r="133" spans="7:30" ht="15.75" customHeight="1">
      <c r="G133" s="9" t="s">
        <v>586</v>
      </c>
      <c r="W133" s="11" t="s">
        <v>587</v>
      </c>
      <c r="AD133" s="13" t="s">
        <v>587</v>
      </c>
    </row>
    <row r="134" spans="7:30" ht="15.75" customHeight="1">
      <c r="G134" s="9" t="s">
        <v>588</v>
      </c>
      <c r="W134" s="11" t="s">
        <v>589</v>
      </c>
      <c r="AD134" s="13" t="s">
        <v>589</v>
      </c>
    </row>
    <row r="135" spans="7:30" ht="15.75" customHeight="1">
      <c r="G135" s="9" t="s">
        <v>590</v>
      </c>
      <c r="W135" s="11" t="s">
        <v>591</v>
      </c>
      <c r="AD135" s="13" t="s">
        <v>591</v>
      </c>
    </row>
    <row r="136" spans="7:30" ht="15.75" customHeight="1">
      <c r="G136" s="9" t="s">
        <v>592</v>
      </c>
      <c r="W136" s="11" t="s">
        <v>593</v>
      </c>
      <c r="AD136" s="13" t="s">
        <v>593</v>
      </c>
    </row>
    <row r="137" spans="7:30" ht="15.75" customHeight="1">
      <c r="G137" s="9" t="s">
        <v>594</v>
      </c>
      <c r="W137" s="11" t="s">
        <v>595</v>
      </c>
      <c r="AD137" s="13" t="s">
        <v>595</v>
      </c>
    </row>
    <row r="138" spans="7:30" ht="15.75" customHeight="1">
      <c r="G138" s="9" t="s">
        <v>596</v>
      </c>
      <c r="W138" s="11" t="s">
        <v>597</v>
      </c>
      <c r="AD138" s="13" t="s">
        <v>597</v>
      </c>
    </row>
    <row r="139" spans="7:30" ht="15.75" customHeight="1">
      <c r="G139" s="9" t="s">
        <v>598</v>
      </c>
      <c r="W139" s="11" t="s">
        <v>599</v>
      </c>
      <c r="AD139" s="13" t="s">
        <v>599</v>
      </c>
    </row>
    <row r="140" spans="7:30" ht="15.75" customHeight="1">
      <c r="G140" s="9" t="s">
        <v>600</v>
      </c>
      <c r="W140" s="11" t="s">
        <v>601</v>
      </c>
      <c r="AD140" s="13" t="s">
        <v>601</v>
      </c>
    </row>
    <row r="141" spans="7:30" ht="15.75" customHeight="1">
      <c r="G141" s="9" t="s">
        <v>602</v>
      </c>
      <c r="W141" s="11" t="s">
        <v>603</v>
      </c>
      <c r="AD141" s="13" t="s">
        <v>603</v>
      </c>
    </row>
    <row r="142" spans="7:30" ht="15.75" customHeight="1">
      <c r="G142" s="9" t="s">
        <v>604</v>
      </c>
      <c r="W142" s="11" t="s">
        <v>605</v>
      </c>
      <c r="AD142" s="13" t="s">
        <v>605</v>
      </c>
    </row>
    <row r="143" spans="7:30" ht="15.75" customHeight="1">
      <c r="G143" s="9" t="s">
        <v>606</v>
      </c>
      <c r="W143" s="11" t="s">
        <v>607</v>
      </c>
      <c r="AD143" s="13" t="s">
        <v>607</v>
      </c>
    </row>
    <row r="144" spans="7:30" ht="15.75" customHeight="1">
      <c r="G144" s="9" t="s">
        <v>608</v>
      </c>
      <c r="W144" s="11" t="s">
        <v>609</v>
      </c>
      <c r="AD144" s="13" t="s">
        <v>609</v>
      </c>
    </row>
    <row r="145" spans="7:30" ht="15.75" customHeight="1">
      <c r="G145" s="9" t="s">
        <v>610</v>
      </c>
      <c r="W145" s="11" t="s">
        <v>611</v>
      </c>
      <c r="AD145" s="13" t="s">
        <v>611</v>
      </c>
    </row>
    <row r="146" spans="7:30" ht="15.75" customHeight="1">
      <c r="G146" s="9" t="s">
        <v>612</v>
      </c>
      <c r="W146" s="11" t="s">
        <v>613</v>
      </c>
      <c r="AD146" s="25" t="s">
        <v>613</v>
      </c>
    </row>
    <row r="147" spans="7:30" ht="15.75" customHeight="1">
      <c r="G147" s="9" t="s">
        <v>614</v>
      </c>
      <c r="W147" s="11" t="s">
        <v>615</v>
      </c>
      <c r="AD147" s="13" t="s">
        <v>615</v>
      </c>
    </row>
    <row r="148" spans="7:30" ht="15.75" customHeight="1">
      <c r="G148" s="9" t="s">
        <v>812</v>
      </c>
      <c r="W148" s="11" t="s">
        <v>616</v>
      </c>
      <c r="AD148" s="13" t="s">
        <v>616</v>
      </c>
    </row>
    <row r="149" spans="7:30" ht="15.75" customHeight="1">
      <c r="G149" s="9" t="s">
        <v>617</v>
      </c>
      <c r="W149" s="11" t="s">
        <v>618</v>
      </c>
      <c r="AD149" s="13" t="s">
        <v>618</v>
      </c>
    </row>
    <row r="150" spans="7:30" ht="15.75" customHeight="1">
      <c r="G150" s="9" t="s">
        <v>619</v>
      </c>
      <c r="W150" s="11" t="s">
        <v>620</v>
      </c>
      <c r="AD150" s="13" t="s">
        <v>620</v>
      </c>
    </row>
    <row r="151" spans="7:30" ht="15.75" customHeight="1">
      <c r="G151" s="9" t="s">
        <v>621</v>
      </c>
      <c r="W151" s="11" t="s">
        <v>622</v>
      </c>
      <c r="AD151" s="13" t="s">
        <v>622</v>
      </c>
    </row>
    <row r="152" spans="7:30" ht="15.75" customHeight="1">
      <c r="G152" s="9" t="s">
        <v>623</v>
      </c>
      <c r="W152" s="11" t="s">
        <v>624</v>
      </c>
      <c r="AD152" s="13" t="s">
        <v>624</v>
      </c>
    </row>
    <row r="153" spans="7:30" ht="15.75" customHeight="1">
      <c r="G153" s="9" t="s">
        <v>625</v>
      </c>
      <c r="W153" s="11" t="s">
        <v>626</v>
      </c>
      <c r="AD153" s="13" t="s">
        <v>626</v>
      </c>
    </row>
    <row r="154" spans="7:30" ht="15.75" customHeight="1">
      <c r="G154" s="9" t="s">
        <v>627</v>
      </c>
      <c r="W154" s="11" t="s">
        <v>628</v>
      </c>
      <c r="AD154" s="13" t="s">
        <v>628</v>
      </c>
    </row>
    <row r="155" spans="7:30" ht="15.75" customHeight="1">
      <c r="G155" s="9" t="s">
        <v>629</v>
      </c>
      <c r="W155" s="11" t="s">
        <v>630</v>
      </c>
      <c r="AD155" s="13" t="s">
        <v>630</v>
      </c>
    </row>
    <row r="156" spans="7:30" ht="15.75" customHeight="1">
      <c r="G156" s="9" t="s">
        <v>631</v>
      </c>
      <c r="W156" s="11" t="s">
        <v>632</v>
      </c>
      <c r="AD156" s="13" t="s">
        <v>632</v>
      </c>
    </row>
    <row r="157" spans="7:30" ht="15.75" customHeight="1">
      <c r="G157" s="9" t="s">
        <v>633</v>
      </c>
      <c r="W157" s="11" t="s">
        <v>634</v>
      </c>
      <c r="AD157" s="13" t="s">
        <v>634</v>
      </c>
    </row>
    <row r="158" spans="7:30" ht="15.75" customHeight="1">
      <c r="G158" s="9" t="s">
        <v>635</v>
      </c>
      <c r="W158" s="11" t="s">
        <v>636</v>
      </c>
      <c r="AD158" s="13" t="s">
        <v>636</v>
      </c>
    </row>
    <row r="159" spans="7:30" ht="15.75" customHeight="1">
      <c r="G159" s="9" t="s">
        <v>637</v>
      </c>
      <c r="W159" s="11" t="s">
        <v>638</v>
      </c>
      <c r="AD159" s="13" t="s">
        <v>638</v>
      </c>
    </row>
    <row r="160" spans="7:30" ht="15.75" customHeight="1">
      <c r="G160" s="9" t="s">
        <v>639</v>
      </c>
      <c r="W160" s="11" t="s">
        <v>640</v>
      </c>
      <c r="AD160" s="13" t="s">
        <v>640</v>
      </c>
    </row>
    <row r="161" spans="7:30" ht="15.75" customHeight="1">
      <c r="G161" s="9" t="s">
        <v>641</v>
      </c>
      <c r="W161" s="11" t="s">
        <v>642</v>
      </c>
      <c r="AD161" s="13" t="s">
        <v>642</v>
      </c>
    </row>
    <row r="162" spans="7:30" ht="15.75" customHeight="1">
      <c r="G162" s="9" t="s">
        <v>643</v>
      </c>
      <c r="W162" s="11" t="s">
        <v>644</v>
      </c>
      <c r="AD162" s="25" t="s">
        <v>644</v>
      </c>
    </row>
    <row r="163" spans="7:30" ht="15.75" customHeight="1">
      <c r="G163" s="9" t="s">
        <v>645</v>
      </c>
      <c r="W163" s="11" t="s">
        <v>646</v>
      </c>
      <c r="AD163" s="13" t="s">
        <v>646</v>
      </c>
    </row>
    <row r="164" spans="7:30" ht="15.75" customHeight="1">
      <c r="G164" s="9" t="s">
        <v>647</v>
      </c>
      <c r="W164" s="11" t="s">
        <v>648</v>
      </c>
      <c r="AD164" s="13" t="s">
        <v>648</v>
      </c>
    </row>
    <row r="165" spans="7:30" ht="15.75" customHeight="1">
      <c r="G165" s="9" t="s">
        <v>649</v>
      </c>
      <c r="W165" s="11" t="s">
        <v>650</v>
      </c>
      <c r="AD165" s="13" t="s">
        <v>650</v>
      </c>
    </row>
    <row r="166" spans="7:30" ht="15.75" customHeight="1">
      <c r="G166" s="9" t="s">
        <v>651</v>
      </c>
      <c r="W166" s="11" t="s">
        <v>652</v>
      </c>
      <c r="AD166" s="13" t="s">
        <v>652</v>
      </c>
    </row>
    <row r="167" spans="7:30" ht="15.75" customHeight="1">
      <c r="G167" s="9" t="s">
        <v>653</v>
      </c>
      <c r="W167" s="11" t="s">
        <v>654</v>
      </c>
      <c r="AD167" s="13" t="s">
        <v>654</v>
      </c>
    </row>
    <row r="168" spans="7:30" ht="15.75" customHeight="1">
      <c r="G168" s="9" t="s">
        <v>655</v>
      </c>
      <c r="W168" s="11" t="s">
        <v>656</v>
      </c>
      <c r="AD168" s="13" t="s">
        <v>656</v>
      </c>
    </row>
    <row r="169" spans="7:30" ht="15.75" customHeight="1">
      <c r="G169" s="9" t="s">
        <v>657</v>
      </c>
      <c r="W169" s="11" t="s">
        <v>658</v>
      </c>
      <c r="AD169" s="13" t="s">
        <v>658</v>
      </c>
    </row>
    <row r="170" spans="7:30" ht="15.75" customHeight="1">
      <c r="G170" s="9" t="s">
        <v>659</v>
      </c>
      <c r="W170" s="11" t="s">
        <v>660</v>
      </c>
      <c r="AD170" s="13" t="s">
        <v>660</v>
      </c>
    </row>
    <row r="171" spans="7:30" ht="15.75" customHeight="1">
      <c r="G171" s="9" t="s">
        <v>661</v>
      </c>
      <c r="W171" s="11" t="s">
        <v>662</v>
      </c>
      <c r="AD171" s="13" t="s">
        <v>662</v>
      </c>
    </row>
    <row r="172" spans="7:30" ht="15.75" customHeight="1">
      <c r="G172" s="9" t="s">
        <v>663</v>
      </c>
      <c r="W172" s="11" t="s">
        <v>664</v>
      </c>
      <c r="AD172" s="13" t="s">
        <v>664</v>
      </c>
    </row>
    <row r="173" spans="7:30" ht="15.75" customHeight="1">
      <c r="W173" s="11" t="s">
        <v>665</v>
      </c>
      <c r="AD173" s="13" t="s">
        <v>665</v>
      </c>
    </row>
    <row r="174" spans="7:30" ht="15.75" customHeight="1">
      <c r="W174" s="11" t="s">
        <v>666</v>
      </c>
      <c r="AD174" s="13" t="s">
        <v>666</v>
      </c>
    </row>
    <row r="175" spans="7:30" ht="15.75" customHeight="1">
      <c r="H175" s="84"/>
      <c r="L175" s="135"/>
      <c r="W175" s="11" t="s">
        <v>667</v>
      </c>
      <c r="AD175" s="13" t="s">
        <v>667</v>
      </c>
    </row>
    <row r="176" spans="7:30" s="84" customFormat="1" ht="15.75" customHeight="1">
      <c r="L176" s="135"/>
      <c r="W176" s="11"/>
      <c r="AD176" s="13"/>
    </row>
    <row r="177" spans="7:30" s="84" customFormat="1" ht="15.75" customHeight="1">
      <c r="L177" s="135"/>
      <c r="W177" s="11"/>
      <c r="AD177" s="13"/>
    </row>
    <row r="178" spans="7:30" ht="15.75" customHeight="1">
      <c r="G178" s="9" t="s">
        <v>974</v>
      </c>
      <c r="H178" s="84"/>
      <c r="W178" s="11" t="s">
        <v>669</v>
      </c>
      <c r="AD178" s="13" t="s">
        <v>669</v>
      </c>
    </row>
    <row r="179" spans="7:30" ht="15.75" customHeight="1">
      <c r="G179" s="9" t="s">
        <v>975</v>
      </c>
      <c r="H179" s="84"/>
      <c r="W179" s="11" t="s">
        <v>670</v>
      </c>
      <c r="AD179" s="13" t="s">
        <v>670</v>
      </c>
    </row>
    <row r="180" spans="7:30" ht="15.75" customHeight="1">
      <c r="G180" s="9" t="s">
        <v>976</v>
      </c>
      <c r="H180" s="84"/>
      <c r="W180" s="11" t="s">
        <v>671</v>
      </c>
      <c r="AD180" s="13" t="s">
        <v>671</v>
      </c>
    </row>
    <row r="181" spans="7:30" ht="15.75" customHeight="1">
      <c r="G181" s="9" t="s">
        <v>977</v>
      </c>
      <c r="H181" s="84"/>
      <c r="L181" s="135"/>
      <c r="W181" s="11" t="s">
        <v>672</v>
      </c>
      <c r="AD181" s="13" t="s">
        <v>672</v>
      </c>
    </row>
    <row r="182" spans="7:30" ht="15.75" customHeight="1">
      <c r="G182" s="9" t="s">
        <v>978</v>
      </c>
      <c r="H182" s="84"/>
      <c r="W182" s="11" t="s">
        <v>673</v>
      </c>
      <c r="AD182" s="13" t="s">
        <v>673</v>
      </c>
    </row>
    <row r="183" spans="7:30" ht="15.75" customHeight="1">
      <c r="G183" s="9" t="s">
        <v>979</v>
      </c>
      <c r="H183" s="84"/>
      <c r="W183" s="11" t="s">
        <v>674</v>
      </c>
      <c r="AD183" s="13" t="s">
        <v>674</v>
      </c>
    </row>
    <row r="184" spans="7:30" ht="15.75" customHeight="1">
      <c r="G184" s="9" t="s">
        <v>980</v>
      </c>
      <c r="W184" s="11" t="s">
        <v>675</v>
      </c>
      <c r="AD184" s="13" t="s">
        <v>675</v>
      </c>
    </row>
    <row r="185" spans="7:30" ht="15.75" customHeight="1">
      <c r="G185" s="9" t="s">
        <v>981</v>
      </c>
      <c r="W185" s="11" t="s">
        <v>676</v>
      </c>
      <c r="AD185" s="13" t="s">
        <v>676</v>
      </c>
    </row>
    <row r="186" spans="7:30" ht="15.75" customHeight="1">
      <c r="G186" s="9" t="s">
        <v>982</v>
      </c>
      <c r="W186" s="11" t="s">
        <v>677</v>
      </c>
      <c r="AD186" s="13" t="s">
        <v>677</v>
      </c>
    </row>
    <row r="187" spans="7:30" ht="15.75" customHeight="1">
      <c r="G187" s="9" t="s">
        <v>983</v>
      </c>
      <c r="W187" s="11" t="s">
        <v>678</v>
      </c>
      <c r="AD187" s="13" t="s">
        <v>678</v>
      </c>
    </row>
    <row r="188" spans="7:30" ht="15.75" customHeight="1">
      <c r="G188" s="9" t="s">
        <v>984</v>
      </c>
      <c r="W188" s="11" t="s">
        <v>679</v>
      </c>
      <c r="AD188" s="13" t="s">
        <v>679</v>
      </c>
    </row>
    <row r="189" spans="7:30" ht="15.75" customHeight="1">
      <c r="G189" s="9" t="s">
        <v>985</v>
      </c>
      <c r="W189" s="11" t="s">
        <v>680</v>
      </c>
      <c r="AD189" s="13" t="s">
        <v>680</v>
      </c>
    </row>
    <row r="190" spans="7:30" ht="15.75" customHeight="1">
      <c r="G190" s="9" t="s">
        <v>986</v>
      </c>
      <c r="W190" s="11" t="s">
        <v>681</v>
      </c>
      <c r="AD190" s="13" t="s">
        <v>681</v>
      </c>
    </row>
    <row r="191" spans="7:30" ht="15.75" customHeight="1">
      <c r="G191" s="9" t="s">
        <v>987</v>
      </c>
      <c r="W191" s="11" t="s">
        <v>682</v>
      </c>
      <c r="AD191" s="13" t="s">
        <v>682</v>
      </c>
    </row>
    <row r="192" spans="7:30" ht="15.75" customHeight="1">
      <c r="G192" s="9" t="s">
        <v>988</v>
      </c>
      <c r="W192" s="11" t="s">
        <v>683</v>
      </c>
      <c r="AD192" s="13" t="s">
        <v>683</v>
      </c>
    </row>
    <row r="193" spans="7:30" ht="15.75" customHeight="1">
      <c r="G193" s="9" t="s">
        <v>989</v>
      </c>
      <c r="W193" s="11" t="s">
        <v>684</v>
      </c>
      <c r="AD193" s="13" t="s">
        <v>684</v>
      </c>
    </row>
    <row r="194" spans="7:30" ht="15.75" customHeight="1">
      <c r="G194" s="9" t="s">
        <v>990</v>
      </c>
      <c r="W194" s="11" t="s">
        <v>685</v>
      </c>
      <c r="AD194" s="13" t="s">
        <v>685</v>
      </c>
    </row>
    <row r="195" spans="7:30" s="137" customFormat="1" ht="15.75" customHeight="1">
      <c r="G195" s="136" t="s">
        <v>898</v>
      </c>
      <c r="W195" s="139" t="s">
        <v>686</v>
      </c>
      <c r="AD195" s="140" t="s">
        <v>686</v>
      </c>
    </row>
    <row r="196" spans="7:30" ht="15.75" customHeight="1">
      <c r="G196" s="9" t="s">
        <v>899</v>
      </c>
      <c r="W196" s="11" t="s">
        <v>687</v>
      </c>
      <c r="AD196" s="13" t="s">
        <v>687</v>
      </c>
    </row>
    <row r="197" spans="7:30" ht="15.75" customHeight="1">
      <c r="G197" s="9" t="s">
        <v>900</v>
      </c>
      <c r="W197" s="11" t="s">
        <v>688</v>
      </c>
      <c r="AD197" s="13" t="s">
        <v>688</v>
      </c>
    </row>
    <row r="198" spans="7:30" ht="15.75" customHeight="1">
      <c r="G198" s="9" t="s">
        <v>901</v>
      </c>
      <c r="W198" s="11" t="s">
        <v>689</v>
      </c>
      <c r="AD198" s="13" t="s">
        <v>689</v>
      </c>
    </row>
    <row r="199" spans="7:30" ht="15.75" customHeight="1">
      <c r="G199" s="9" t="s">
        <v>902</v>
      </c>
      <c r="W199" s="11" t="s">
        <v>691</v>
      </c>
      <c r="AD199" s="13" t="s">
        <v>691</v>
      </c>
    </row>
    <row r="200" spans="7:30" ht="15.75" customHeight="1">
      <c r="G200" s="9" t="s">
        <v>903</v>
      </c>
      <c r="W200" s="11" t="s">
        <v>692</v>
      </c>
      <c r="AD200" s="13" t="s">
        <v>692</v>
      </c>
    </row>
    <row r="201" spans="7:30" ht="15.75" customHeight="1">
      <c r="G201" s="9" t="s">
        <v>904</v>
      </c>
      <c r="W201" s="11" t="s">
        <v>693</v>
      </c>
      <c r="AD201" s="13" t="s">
        <v>693</v>
      </c>
    </row>
    <row r="202" spans="7:30" ht="15.75" customHeight="1">
      <c r="G202" s="9" t="s">
        <v>905</v>
      </c>
      <c r="W202" s="11" t="s">
        <v>694</v>
      </c>
      <c r="AD202" s="13" t="s">
        <v>694</v>
      </c>
    </row>
    <row r="203" spans="7:30" ht="15.75" customHeight="1">
      <c r="G203" s="9" t="s">
        <v>906</v>
      </c>
      <c r="W203" s="11" t="s">
        <v>695</v>
      </c>
      <c r="AD203" s="13" t="s">
        <v>695</v>
      </c>
    </row>
    <row r="204" spans="7:30" ht="15.75" customHeight="1">
      <c r="G204" s="9" t="s">
        <v>907</v>
      </c>
      <c r="W204" s="11" t="s">
        <v>696</v>
      </c>
      <c r="AD204" s="13" t="s">
        <v>696</v>
      </c>
    </row>
    <row r="205" spans="7:30" ht="15.75" customHeight="1">
      <c r="G205" s="9" t="s">
        <v>908</v>
      </c>
      <c r="W205" s="11" t="s">
        <v>697</v>
      </c>
      <c r="AD205" s="13" t="s">
        <v>697</v>
      </c>
    </row>
    <row r="206" spans="7:30" ht="15.75" customHeight="1">
      <c r="G206" s="9" t="s">
        <v>909</v>
      </c>
      <c r="W206" s="11" t="s">
        <v>698</v>
      </c>
      <c r="AD206" s="13" t="s">
        <v>698</v>
      </c>
    </row>
    <row r="207" spans="7:30" ht="15.75" customHeight="1">
      <c r="G207" s="9" t="s">
        <v>910</v>
      </c>
      <c r="W207" s="11" t="s">
        <v>699</v>
      </c>
      <c r="AD207" s="13" t="s">
        <v>699</v>
      </c>
    </row>
    <row r="208" spans="7:30" ht="15.75" customHeight="1">
      <c r="G208" s="9" t="s">
        <v>911</v>
      </c>
      <c r="W208" s="11" t="s">
        <v>700</v>
      </c>
      <c r="AD208" s="13" t="s">
        <v>700</v>
      </c>
    </row>
    <row r="209" spans="7:30" ht="15.75" customHeight="1">
      <c r="G209" s="9" t="s">
        <v>912</v>
      </c>
      <c r="W209" s="11" t="s">
        <v>701</v>
      </c>
      <c r="AD209" s="13" t="s">
        <v>701</v>
      </c>
    </row>
    <row r="210" spans="7:30" ht="15.75" customHeight="1">
      <c r="G210" s="9" t="s">
        <v>913</v>
      </c>
      <c r="W210" s="11" t="s">
        <v>702</v>
      </c>
      <c r="AD210" s="13" t="s">
        <v>702</v>
      </c>
    </row>
    <row r="211" spans="7:30" ht="15.75" customHeight="1">
      <c r="G211" s="9" t="s">
        <v>914</v>
      </c>
      <c r="W211" s="11" t="s">
        <v>703</v>
      </c>
      <c r="AD211" s="13" t="s">
        <v>703</v>
      </c>
    </row>
    <row r="212" spans="7:30" ht="15.75" customHeight="1">
      <c r="G212" s="9" t="s">
        <v>915</v>
      </c>
      <c r="W212" s="11" t="s">
        <v>704</v>
      </c>
      <c r="AD212" s="13" t="s">
        <v>704</v>
      </c>
    </row>
    <row r="213" spans="7:30" ht="15.75" customHeight="1">
      <c r="G213" s="9" t="s">
        <v>916</v>
      </c>
      <c r="W213" s="11" t="s">
        <v>705</v>
      </c>
      <c r="AD213" s="13" t="s">
        <v>705</v>
      </c>
    </row>
    <row r="214" spans="7:30" ht="15.75" customHeight="1">
      <c r="G214" s="9" t="s">
        <v>917</v>
      </c>
      <c r="W214" s="11" t="s">
        <v>706</v>
      </c>
      <c r="AD214" s="13" t="s">
        <v>706</v>
      </c>
    </row>
    <row r="215" spans="7:30" ht="15.75" customHeight="1">
      <c r="G215" s="9" t="s">
        <v>918</v>
      </c>
      <c r="W215" s="26"/>
      <c r="AD215" s="27"/>
    </row>
    <row r="216" spans="7:30" ht="15.75" customHeight="1">
      <c r="G216" s="9" t="s">
        <v>919</v>
      </c>
      <c r="W216" s="26"/>
    </row>
    <row r="217" spans="7:30" ht="15.75" customHeight="1">
      <c r="G217" s="9" t="s">
        <v>920</v>
      </c>
      <c r="W217" s="26"/>
    </row>
    <row r="218" spans="7:30" ht="15.75" customHeight="1">
      <c r="G218" s="9" t="s">
        <v>921</v>
      </c>
      <c r="W218" s="26"/>
    </row>
    <row r="219" spans="7:30" ht="15.75" customHeight="1">
      <c r="G219" s="9" t="s">
        <v>922</v>
      </c>
      <c r="W219" s="26"/>
    </row>
    <row r="220" spans="7:30" ht="15.75" customHeight="1">
      <c r="G220" s="9" t="s">
        <v>923</v>
      </c>
      <c r="W220" s="26"/>
    </row>
    <row r="221" spans="7:30" ht="15.75" customHeight="1">
      <c r="G221" s="9" t="s">
        <v>924</v>
      </c>
      <c r="W221" s="26"/>
    </row>
    <row r="222" spans="7:30" ht="15.75" customHeight="1">
      <c r="G222" s="9" t="s">
        <v>925</v>
      </c>
      <c r="W222" s="26"/>
    </row>
    <row r="223" spans="7:30" ht="15.75" customHeight="1">
      <c r="G223" s="9" t="s">
        <v>926</v>
      </c>
      <c r="W223" s="26"/>
    </row>
    <row r="224" spans="7:30" ht="15.75" customHeight="1">
      <c r="G224" s="9" t="s">
        <v>927</v>
      </c>
      <c r="W224" s="26"/>
    </row>
    <row r="225" spans="7:23" ht="15.75" customHeight="1">
      <c r="G225" s="9" t="s">
        <v>928</v>
      </c>
      <c r="W225" s="26"/>
    </row>
    <row r="226" spans="7:23" ht="15.75" customHeight="1">
      <c r="G226" s="9" t="s">
        <v>929</v>
      </c>
      <c r="W226" s="26"/>
    </row>
    <row r="227" spans="7:23" ht="15.75" customHeight="1">
      <c r="G227" s="9" t="s">
        <v>930</v>
      </c>
      <c r="W227" s="26"/>
    </row>
    <row r="228" spans="7:23" ht="15.75" customHeight="1">
      <c r="G228" s="9" t="s">
        <v>931</v>
      </c>
      <c r="W228" s="26"/>
    </row>
    <row r="229" spans="7:23" ht="15.75" customHeight="1">
      <c r="G229" s="9" t="s">
        <v>932</v>
      </c>
      <c r="W229" s="26"/>
    </row>
    <row r="230" spans="7:23" s="137" customFormat="1" ht="15.75" customHeight="1">
      <c r="G230" s="136" t="s">
        <v>872</v>
      </c>
      <c r="W230" s="138"/>
    </row>
    <row r="231" spans="7:23" ht="15.75" customHeight="1">
      <c r="G231" s="9" t="s">
        <v>873</v>
      </c>
      <c r="W231" s="26"/>
    </row>
    <row r="232" spans="7:23" ht="15.75" customHeight="1">
      <c r="G232" s="9" t="s">
        <v>874</v>
      </c>
      <c r="W232" s="26"/>
    </row>
    <row r="233" spans="7:23" ht="15.75" customHeight="1">
      <c r="G233" s="9" t="s">
        <v>875</v>
      </c>
      <c r="W233" s="26"/>
    </row>
    <row r="234" spans="7:23" ht="15.75" customHeight="1">
      <c r="G234" s="9" t="s">
        <v>876</v>
      </c>
      <c r="W234" s="26"/>
    </row>
    <row r="235" spans="7:23" ht="15.75" customHeight="1">
      <c r="G235" s="9" t="s">
        <v>877</v>
      </c>
      <c r="W235" s="26"/>
    </row>
    <row r="236" spans="7:23" ht="15.75" customHeight="1">
      <c r="G236" s="9" t="s">
        <v>878</v>
      </c>
      <c r="W236" s="26"/>
    </row>
    <row r="237" spans="7:23" ht="15.75" customHeight="1">
      <c r="G237" s="9" t="s">
        <v>879</v>
      </c>
      <c r="W237" s="26"/>
    </row>
    <row r="238" spans="7:23" ht="15.75" customHeight="1">
      <c r="G238" s="9" t="s">
        <v>880</v>
      </c>
      <c r="W238" s="26"/>
    </row>
    <row r="239" spans="7:23" ht="15.75" customHeight="1">
      <c r="G239" s="9" t="s">
        <v>881</v>
      </c>
      <c r="W239" s="26"/>
    </row>
    <row r="240" spans="7:23" ht="15.75" customHeight="1">
      <c r="G240" s="9" t="s">
        <v>882</v>
      </c>
      <c r="W240" s="26"/>
    </row>
    <row r="241" spans="7:23" ht="15.75" customHeight="1">
      <c r="G241" s="9" t="s">
        <v>883</v>
      </c>
      <c r="W241" s="26"/>
    </row>
    <row r="242" spans="7:23" ht="15.75" customHeight="1">
      <c r="G242" s="9" t="s">
        <v>884</v>
      </c>
      <c r="W242" s="26"/>
    </row>
    <row r="243" spans="7:23" ht="15.75" customHeight="1">
      <c r="G243" s="9" t="s">
        <v>885</v>
      </c>
      <c r="W243" s="26"/>
    </row>
    <row r="244" spans="7:23" ht="15.75" customHeight="1">
      <c r="G244" s="9" t="s">
        <v>886</v>
      </c>
      <c r="W244" s="26"/>
    </row>
    <row r="245" spans="7:23" ht="15.75" customHeight="1">
      <c r="G245" s="9" t="s">
        <v>887</v>
      </c>
      <c r="W245" s="26"/>
    </row>
    <row r="246" spans="7:23" ht="15.75" customHeight="1">
      <c r="G246" s="9" t="s">
        <v>888</v>
      </c>
      <c r="W246" s="26"/>
    </row>
    <row r="247" spans="7:23" ht="15.75" customHeight="1">
      <c r="G247" s="9" t="s">
        <v>889</v>
      </c>
      <c r="W247" s="26"/>
    </row>
    <row r="248" spans="7:23" ht="15.75" customHeight="1">
      <c r="G248" s="9" t="s">
        <v>890</v>
      </c>
      <c r="W248" s="26"/>
    </row>
    <row r="249" spans="7:23" ht="15.75" customHeight="1">
      <c r="G249" s="9" t="s">
        <v>891</v>
      </c>
      <c r="W249" s="26"/>
    </row>
    <row r="250" spans="7:23" ht="15.75" customHeight="1">
      <c r="G250" s="9" t="s">
        <v>892</v>
      </c>
      <c r="W250" s="26"/>
    </row>
    <row r="251" spans="7:23" ht="15.75" customHeight="1">
      <c r="G251" s="9" t="s">
        <v>893</v>
      </c>
      <c r="W251" s="26"/>
    </row>
    <row r="252" spans="7:23" ht="15.75" customHeight="1">
      <c r="G252" s="9" t="s">
        <v>894</v>
      </c>
      <c r="W252" s="26"/>
    </row>
    <row r="253" spans="7:23" ht="15.75" customHeight="1">
      <c r="G253" s="9" t="s">
        <v>895</v>
      </c>
      <c r="W253" s="26"/>
    </row>
    <row r="254" spans="7:23" ht="15.75" customHeight="1">
      <c r="G254" s="9" t="s">
        <v>896</v>
      </c>
      <c r="W254" s="26"/>
    </row>
    <row r="255" spans="7:23" ht="15.75" customHeight="1">
      <c r="G255" s="9" t="s">
        <v>897</v>
      </c>
      <c r="W255" s="26"/>
    </row>
    <row r="256" spans="7:23" s="137" customFormat="1" ht="15.75" customHeight="1">
      <c r="G256" s="136" t="s">
        <v>871</v>
      </c>
      <c r="W256" s="138"/>
    </row>
    <row r="257" spans="7:23" ht="15.75" customHeight="1">
      <c r="G257" s="9" t="s">
        <v>870</v>
      </c>
      <c r="W257" s="26"/>
    </row>
    <row r="258" spans="7:23" ht="15.75" customHeight="1">
      <c r="G258" s="9" t="s">
        <v>846</v>
      </c>
      <c r="W258" s="26"/>
    </row>
    <row r="259" spans="7:23" ht="15.75" customHeight="1">
      <c r="G259" s="9" t="s">
        <v>847</v>
      </c>
      <c r="W259" s="26"/>
    </row>
    <row r="260" spans="7:23" ht="15.75" customHeight="1">
      <c r="G260" s="9" t="s">
        <v>848</v>
      </c>
      <c r="W260" s="26"/>
    </row>
    <row r="261" spans="7:23" ht="15.75" customHeight="1">
      <c r="G261" s="9" t="s">
        <v>849</v>
      </c>
      <c r="W261" s="26"/>
    </row>
    <row r="262" spans="7:23" ht="15.75" customHeight="1">
      <c r="G262" s="9" t="s">
        <v>850</v>
      </c>
      <c r="W262" s="26"/>
    </row>
    <row r="263" spans="7:23" ht="15.75" customHeight="1">
      <c r="G263" s="9" t="s">
        <v>851</v>
      </c>
      <c r="W263" s="26"/>
    </row>
    <row r="264" spans="7:23" ht="15.75" customHeight="1">
      <c r="G264" s="9" t="s">
        <v>852</v>
      </c>
      <c r="W264" s="26"/>
    </row>
    <row r="265" spans="7:23" ht="15.75" customHeight="1">
      <c r="G265" s="9" t="s">
        <v>853</v>
      </c>
      <c r="W265" s="26"/>
    </row>
    <row r="266" spans="7:23" ht="15.75" customHeight="1">
      <c r="G266" s="9" t="s">
        <v>854</v>
      </c>
      <c r="W266" s="26"/>
    </row>
    <row r="267" spans="7:23" ht="15.75" customHeight="1">
      <c r="G267" s="9" t="s">
        <v>855</v>
      </c>
      <c r="W267" s="26"/>
    </row>
    <row r="268" spans="7:23" ht="15.75" customHeight="1">
      <c r="G268" s="9" t="s">
        <v>856</v>
      </c>
      <c r="W268" s="26"/>
    </row>
    <row r="269" spans="7:23" ht="15.75" customHeight="1">
      <c r="G269" s="9" t="s">
        <v>857</v>
      </c>
      <c r="W269" s="26"/>
    </row>
    <row r="270" spans="7:23" ht="15.75" customHeight="1">
      <c r="G270" s="9" t="s">
        <v>858</v>
      </c>
      <c r="W270" s="26"/>
    </row>
    <row r="271" spans="7:23" ht="15.75" customHeight="1">
      <c r="G271" s="9" t="s">
        <v>859</v>
      </c>
      <c r="W271" s="26"/>
    </row>
    <row r="272" spans="7:23" ht="15.75" customHeight="1">
      <c r="G272" s="9" t="s">
        <v>860</v>
      </c>
      <c r="W272" s="26"/>
    </row>
    <row r="273" spans="7:23" ht="15.75" customHeight="1">
      <c r="G273" s="9" t="s">
        <v>861</v>
      </c>
      <c r="W273" s="26"/>
    </row>
    <row r="274" spans="7:23" ht="15.75" customHeight="1">
      <c r="G274" s="9" t="s">
        <v>862</v>
      </c>
      <c r="W274" s="26"/>
    </row>
    <row r="275" spans="7:23" ht="15.75" customHeight="1">
      <c r="G275" s="9" t="s">
        <v>863</v>
      </c>
      <c r="W275" s="26"/>
    </row>
    <row r="276" spans="7:23" ht="15.75" customHeight="1">
      <c r="G276" s="9" t="s">
        <v>864</v>
      </c>
      <c r="W276" s="26"/>
    </row>
    <row r="277" spans="7:23" ht="15.75" customHeight="1">
      <c r="G277" s="9" t="s">
        <v>865</v>
      </c>
      <c r="W277" s="26"/>
    </row>
    <row r="278" spans="7:23" ht="15.75" customHeight="1">
      <c r="G278" s="9" t="s">
        <v>866</v>
      </c>
      <c r="W278" s="26"/>
    </row>
    <row r="279" spans="7:23" ht="15.75" customHeight="1">
      <c r="G279" s="9" t="s">
        <v>867</v>
      </c>
      <c r="W279" s="26"/>
    </row>
    <row r="280" spans="7:23" ht="15.75" customHeight="1">
      <c r="G280" s="9" t="s">
        <v>868</v>
      </c>
      <c r="W280" s="26"/>
    </row>
    <row r="281" spans="7:23" ht="15.75" customHeight="1">
      <c r="G281" s="9" t="s">
        <v>869</v>
      </c>
      <c r="W281" s="26"/>
    </row>
    <row r="282" spans="7:23" s="137" customFormat="1" ht="15.75" customHeight="1">
      <c r="G282" s="136" t="s">
        <v>933</v>
      </c>
      <c r="W282" s="138"/>
    </row>
    <row r="283" spans="7:23" ht="15.75" customHeight="1">
      <c r="G283" s="9" t="s">
        <v>934</v>
      </c>
      <c r="W283" s="26"/>
    </row>
    <row r="284" spans="7:23" ht="15.75" customHeight="1">
      <c r="G284" s="9" t="s">
        <v>935</v>
      </c>
      <c r="W284" s="26"/>
    </row>
    <row r="285" spans="7:23" ht="15.75" customHeight="1">
      <c r="G285" s="9" t="s">
        <v>936</v>
      </c>
      <c r="W285" s="26"/>
    </row>
    <row r="286" spans="7:23" ht="15.75" customHeight="1">
      <c r="G286" s="9" t="s">
        <v>937</v>
      </c>
      <c r="W286" s="26"/>
    </row>
    <row r="287" spans="7:23" ht="15.75" customHeight="1">
      <c r="G287" s="9" t="s">
        <v>938</v>
      </c>
      <c r="W287" s="26"/>
    </row>
    <row r="288" spans="7:23" ht="15.75" customHeight="1">
      <c r="G288" s="9" t="s">
        <v>939</v>
      </c>
      <c r="W288" s="26"/>
    </row>
    <row r="289" spans="7:23" ht="15.75" customHeight="1">
      <c r="G289" s="9" t="s">
        <v>940</v>
      </c>
      <c r="W289" s="26"/>
    </row>
    <row r="290" spans="7:23" ht="15.75" customHeight="1">
      <c r="G290" s="9" t="s">
        <v>941</v>
      </c>
      <c r="W290" s="26"/>
    </row>
    <row r="291" spans="7:23" ht="15.75" customHeight="1">
      <c r="G291" s="9" t="s">
        <v>942</v>
      </c>
      <c r="W291" s="26"/>
    </row>
    <row r="292" spans="7:23" ht="15.75" customHeight="1">
      <c r="G292" s="9" t="s">
        <v>943</v>
      </c>
      <c r="W292" s="26"/>
    </row>
    <row r="293" spans="7:23" ht="15.75" customHeight="1">
      <c r="G293" s="9" t="s">
        <v>944</v>
      </c>
      <c r="W293" s="26"/>
    </row>
    <row r="294" spans="7:23" ht="15.75" customHeight="1">
      <c r="G294" s="9" t="s">
        <v>945</v>
      </c>
      <c r="W294" s="26"/>
    </row>
    <row r="295" spans="7:23" ht="15.75" customHeight="1">
      <c r="G295" s="9" t="s">
        <v>946</v>
      </c>
      <c r="W295" s="26"/>
    </row>
    <row r="296" spans="7:23" ht="15.75" customHeight="1">
      <c r="G296" s="9" t="s">
        <v>947</v>
      </c>
      <c r="W296" s="26"/>
    </row>
    <row r="297" spans="7:23" ht="15.75" customHeight="1">
      <c r="G297" s="9" t="s">
        <v>948</v>
      </c>
      <c r="W297" s="26"/>
    </row>
    <row r="298" spans="7:23" ht="15.75" customHeight="1">
      <c r="G298" s="9" t="s">
        <v>949</v>
      </c>
      <c r="W298" s="26"/>
    </row>
    <row r="299" spans="7:23" ht="15.75" customHeight="1">
      <c r="G299" s="9" t="s">
        <v>950</v>
      </c>
      <c r="W299" s="26"/>
    </row>
    <row r="300" spans="7:23" ht="15.75" customHeight="1">
      <c r="G300" s="9" t="s">
        <v>951</v>
      </c>
      <c r="W300" s="26"/>
    </row>
    <row r="301" spans="7:23" ht="15.75" customHeight="1">
      <c r="G301" s="9" t="s">
        <v>952</v>
      </c>
      <c r="W301" s="26"/>
    </row>
    <row r="302" spans="7:23" ht="15.75" customHeight="1">
      <c r="G302" s="9" t="s">
        <v>953</v>
      </c>
      <c r="W302" s="26"/>
    </row>
    <row r="303" spans="7:23" ht="15.75" customHeight="1">
      <c r="G303" s="9" t="s">
        <v>954</v>
      </c>
      <c r="W303" s="26"/>
    </row>
    <row r="304" spans="7:23" ht="15.75" customHeight="1">
      <c r="G304" s="9" t="s">
        <v>955</v>
      </c>
      <c r="W304" s="26"/>
    </row>
    <row r="305" spans="7:23" ht="15.75" customHeight="1">
      <c r="G305" s="9" t="s">
        <v>956</v>
      </c>
      <c r="W305" s="26"/>
    </row>
    <row r="306" spans="7:23" ht="15.75" customHeight="1">
      <c r="G306" s="9" t="s">
        <v>957</v>
      </c>
      <c r="W306" s="26"/>
    </row>
    <row r="307" spans="7:23" ht="15.75" customHeight="1">
      <c r="G307" s="9" t="s">
        <v>958</v>
      </c>
      <c r="W307" s="26"/>
    </row>
    <row r="308" spans="7:23" ht="15.75" customHeight="1">
      <c r="G308" s="9" t="s">
        <v>959</v>
      </c>
      <c r="W308" s="26"/>
    </row>
    <row r="309" spans="7:23" ht="15.75" customHeight="1">
      <c r="G309" s="9" t="s">
        <v>960</v>
      </c>
      <c r="W309" s="26"/>
    </row>
    <row r="310" spans="7:23" ht="15.75" customHeight="1">
      <c r="G310" s="9" t="s">
        <v>961</v>
      </c>
      <c r="W310" s="26"/>
    </row>
    <row r="311" spans="7:23" ht="15.75" customHeight="1">
      <c r="G311" s="9" t="s">
        <v>962</v>
      </c>
      <c r="W311" s="26"/>
    </row>
    <row r="312" spans="7:23" ht="15.75" customHeight="1">
      <c r="G312" s="9" t="s">
        <v>963</v>
      </c>
      <c r="W312" s="26"/>
    </row>
    <row r="313" spans="7:23" ht="15.75" customHeight="1">
      <c r="G313" s="9" t="s">
        <v>964</v>
      </c>
      <c r="W313" s="26"/>
    </row>
    <row r="314" spans="7:23" ht="15.75" customHeight="1">
      <c r="G314" s="9" t="s">
        <v>965</v>
      </c>
      <c r="W314" s="26"/>
    </row>
    <row r="315" spans="7:23" ht="15.75" customHeight="1">
      <c r="G315" s="9" t="s">
        <v>966</v>
      </c>
      <c r="W315" s="26"/>
    </row>
    <row r="316" spans="7:23" ht="15.75" customHeight="1">
      <c r="G316" s="9" t="s">
        <v>967</v>
      </c>
      <c r="W316" s="26"/>
    </row>
    <row r="317" spans="7:23" ht="15.75" customHeight="1">
      <c r="G317" s="9" t="s">
        <v>968</v>
      </c>
      <c r="W317" s="26"/>
    </row>
    <row r="318" spans="7:23" ht="15.75" customHeight="1">
      <c r="G318" s="9" t="s">
        <v>969</v>
      </c>
      <c r="W318" s="26"/>
    </row>
    <row r="319" spans="7:23" ht="15.75" customHeight="1">
      <c r="G319" s="9" t="s">
        <v>970</v>
      </c>
      <c r="W319" s="26"/>
    </row>
    <row r="320" spans="7:23" ht="15.75" customHeight="1">
      <c r="G320" s="9" t="s">
        <v>971</v>
      </c>
      <c r="W320" s="26"/>
    </row>
    <row r="321" spans="7:23" ht="15.75" customHeight="1">
      <c r="G321" s="9" t="s">
        <v>972</v>
      </c>
      <c r="W321" s="26"/>
    </row>
    <row r="322" spans="7:23" ht="15.75" customHeight="1">
      <c r="G322" s="9" t="s">
        <v>973</v>
      </c>
      <c r="W322" s="26"/>
    </row>
    <row r="323" spans="7:23" s="137" customFormat="1" ht="15.75" customHeight="1">
      <c r="G323" s="136" t="s">
        <v>821</v>
      </c>
      <c r="W323" s="138"/>
    </row>
    <row r="324" spans="7:23" ht="15.75" customHeight="1">
      <c r="G324" s="9" t="s">
        <v>822</v>
      </c>
      <c r="W324" s="26"/>
    </row>
    <row r="325" spans="7:23" ht="15.75" customHeight="1">
      <c r="G325" s="9" t="s">
        <v>823</v>
      </c>
      <c r="W325" s="26"/>
    </row>
    <row r="326" spans="7:23" ht="15.75" customHeight="1">
      <c r="G326" s="9" t="s">
        <v>824</v>
      </c>
      <c r="W326" s="26"/>
    </row>
    <row r="327" spans="7:23" ht="15.75" customHeight="1">
      <c r="G327" s="9" t="s">
        <v>825</v>
      </c>
      <c r="W327" s="26"/>
    </row>
    <row r="328" spans="7:23" ht="15.75" customHeight="1">
      <c r="G328" s="9" t="s">
        <v>826</v>
      </c>
      <c r="W328" s="26"/>
    </row>
    <row r="329" spans="7:23" ht="15.75" customHeight="1">
      <c r="G329" s="9" t="s">
        <v>827</v>
      </c>
      <c r="W329" s="26"/>
    </row>
    <row r="330" spans="7:23" ht="15.75" customHeight="1">
      <c r="G330" s="9" t="s">
        <v>828</v>
      </c>
      <c r="W330" s="26"/>
    </row>
    <row r="331" spans="7:23" ht="15.75" customHeight="1">
      <c r="G331" s="9" t="s">
        <v>829</v>
      </c>
      <c r="W331" s="26"/>
    </row>
    <row r="332" spans="7:23" ht="15.75" customHeight="1">
      <c r="G332" s="9" t="s">
        <v>830</v>
      </c>
      <c r="W332" s="26"/>
    </row>
    <row r="333" spans="7:23" ht="15.75" customHeight="1">
      <c r="G333" s="9" t="s">
        <v>831</v>
      </c>
      <c r="W333" s="26"/>
    </row>
    <row r="334" spans="7:23" ht="15.75" customHeight="1">
      <c r="G334" s="9" t="s">
        <v>832</v>
      </c>
      <c r="W334" s="26"/>
    </row>
    <row r="335" spans="7:23" ht="15.75" customHeight="1">
      <c r="G335" s="9" t="s">
        <v>833</v>
      </c>
      <c r="W335" s="26"/>
    </row>
    <row r="336" spans="7:23" ht="15.75" customHeight="1">
      <c r="G336" s="9" t="s">
        <v>834</v>
      </c>
      <c r="W336" s="26"/>
    </row>
    <row r="337" spans="7:23" ht="15.75" customHeight="1">
      <c r="G337" s="9" t="s">
        <v>835</v>
      </c>
      <c r="W337" s="26"/>
    </row>
    <row r="338" spans="7:23" ht="15.75" customHeight="1">
      <c r="G338" s="9" t="s">
        <v>836</v>
      </c>
      <c r="W338" s="26"/>
    </row>
    <row r="339" spans="7:23" ht="15.75" customHeight="1">
      <c r="G339" s="9" t="s">
        <v>837</v>
      </c>
      <c r="W339" s="26"/>
    </row>
    <row r="340" spans="7:23" ht="15.75" customHeight="1">
      <c r="G340" s="9" t="s">
        <v>838</v>
      </c>
      <c r="W340" s="26"/>
    </row>
    <row r="341" spans="7:23" ht="15.75" customHeight="1">
      <c r="G341" s="9" t="s">
        <v>839</v>
      </c>
      <c r="W341" s="26"/>
    </row>
    <row r="342" spans="7:23" ht="15.75" customHeight="1">
      <c r="G342" s="9" t="s">
        <v>840</v>
      </c>
      <c r="W342" s="26"/>
    </row>
    <row r="343" spans="7:23" ht="15.75" customHeight="1">
      <c r="G343" s="9" t="s">
        <v>841</v>
      </c>
      <c r="W343" s="26"/>
    </row>
    <row r="344" spans="7:23" ht="15.75" customHeight="1">
      <c r="G344" s="9" t="s">
        <v>842</v>
      </c>
      <c r="W344" s="26"/>
    </row>
    <row r="345" spans="7:23" ht="15.75" customHeight="1">
      <c r="G345" s="9" t="s">
        <v>843</v>
      </c>
      <c r="W345" s="26"/>
    </row>
    <row r="346" spans="7:23" ht="15.75" customHeight="1">
      <c r="G346" s="9" t="s">
        <v>844</v>
      </c>
      <c r="W346" s="26"/>
    </row>
    <row r="347" spans="7:23" ht="15.75" customHeight="1">
      <c r="G347" s="9" t="s">
        <v>845</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A22A-8FDF-48DB-AA22-3FEDF03FBFDD}">
  <dimension ref="A1:K14"/>
  <sheetViews>
    <sheetView workbookViewId="0">
      <selection activeCell="K4" sqref="K4"/>
    </sheetView>
  </sheetViews>
  <sheetFormatPr defaultRowHeight="12.75"/>
  <cols>
    <col min="2" max="2" width="17.5703125" style="84" customWidth="1"/>
    <col min="3" max="3" width="25.28515625" customWidth="1"/>
    <col min="4" max="4" width="16.5703125" bestFit="1" customWidth="1"/>
    <col min="5" max="5" width="1.85546875" customWidth="1"/>
    <col min="6" max="6" width="47" style="84" customWidth="1"/>
    <col min="7" max="7" width="2.85546875" customWidth="1"/>
    <col min="8" max="8" width="46.7109375" bestFit="1" customWidth="1"/>
    <col min="9" max="9" width="26.28515625" bestFit="1" customWidth="1"/>
    <col min="10" max="10" width="16.140625" bestFit="1" customWidth="1"/>
    <col min="11" max="11" width="20.7109375" bestFit="1" customWidth="1"/>
  </cols>
  <sheetData>
    <row r="1" spans="1:11" ht="33" customHeight="1">
      <c r="A1" s="543" t="s">
        <v>1204</v>
      </c>
      <c r="B1" s="543" t="s">
        <v>1205</v>
      </c>
      <c r="C1" s="543" t="s">
        <v>1206</v>
      </c>
      <c r="D1" s="543" t="s">
        <v>1207</v>
      </c>
      <c r="E1" s="84"/>
      <c r="F1" s="543" t="s">
        <v>1208</v>
      </c>
      <c r="G1" s="84"/>
      <c r="H1" s="543" t="s">
        <v>1211</v>
      </c>
      <c r="I1" s="543" t="s">
        <v>1209</v>
      </c>
      <c r="J1" s="543" t="s">
        <v>1210</v>
      </c>
      <c r="K1" s="543" t="s">
        <v>1016</v>
      </c>
    </row>
    <row r="2" spans="1:11">
      <c r="A2" t="str">
        <f>IF([0]!akronym_projektu="","",akronym_projektu)</f>
        <v/>
      </c>
      <c r="B2" s="549">
        <f>'Hlavní uchazeč'!D15</f>
        <v>0</v>
      </c>
      <c r="C2" s="84" t="str">
        <f>'Hlavní uchazeč'!D19</f>
        <v>Vyberte možnost:</v>
      </c>
      <c r="D2" s="84" t="str">
        <f>'Hlavní uchazeč'!D9</f>
        <v>P - Hlavní příjemce</v>
      </c>
      <c r="E2" s="84"/>
      <c r="F2" s="84">
        <f>'Identifikační údaje projektu'!D11</f>
        <v>0</v>
      </c>
      <c r="G2" s="84"/>
      <c r="H2" t="str">
        <f>"Rok 1: "&amp;('Finanční plán hl. uchazeč'!E40)*100&amp;"% PV; Rok 2: "&amp;('Finanční plán hl. uchazeč'!F40)*100&amp;"% PV; Rok 3: "&amp;('Finanční plán hl. uchazeč'!G40)*100&amp;" % PV"</f>
        <v>Rok 1: 0% PV; Rok 2: 0% PV; Rok 3: 0 % PV</v>
      </c>
      <c r="I2" t="str">
        <f>'Finanční plán hl. uchazeč'!D48</f>
        <v>Vyberte možnost:</v>
      </c>
      <c r="J2" t="str">
        <f>'Finanční plán hl. uchazeč'!E106&amp;" €"</f>
        <v>0 €</v>
      </c>
      <c r="K2" t="str">
        <f>'Finanční plán hl. uchazeč'!H106&amp;" €"</f>
        <v>0 €</v>
      </c>
    </row>
    <row r="3" spans="1:11">
      <c r="A3" t="str">
        <f>A2</f>
        <v/>
      </c>
      <c r="B3" s="18">
        <f>'Další účastník 1'!D15</f>
        <v>0</v>
      </c>
      <c r="C3" t="str">
        <f>'Další účastník 1'!D19</f>
        <v>Vyberte možnost:</v>
      </c>
      <c r="D3" t="str">
        <f>'Další účastník 1'!D9</f>
        <v>D - Další účastník</v>
      </c>
      <c r="E3" s="84"/>
      <c r="F3" s="84">
        <f>F2</f>
        <v>0</v>
      </c>
      <c r="H3" t="str">
        <f>"Rok 1: "&amp;('Finanční plán d. účastníka 1'!E40)*100&amp;"% PV; Rok 2: "&amp;('Finanční plán d. účastníka 1'!F40)*100&amp;"% PV; Rok 3: "&amp;('Finanční plán d. účastníka 1'!G40)*100&amp;" % PV"</f>
        <v>Rok 1: 0% PV; Rok 2: 0% PV; Rok 3: 0 % PV</v>
      </c>
      <c r="I3" t="str">
        <f>'Finanční plán d. účastníka 1'!D48</f>
        <v>Vyberte možnost:</v>
      </c>
      <c r="J3" t="str">
        <f>'Finanční plán d. účastníka 1'!E105&amp; " €"</f>
        <v>0 €</v>
      </c>
      <c r="K3" t="str">
        <f>'Finanční plán d. účastníka 1'!H105&amp; " €"</f>
        <v>0 €</v>
      </c>
    </row>
    <row r="4" spans="1:11">
      <c r="A4" t="str">
        <f>A2</f>
        <v/>
      </c>
      <c r="B4" s="18">
        <f>'Další účastník 2'!D15</f>
        <v>0</v>
      </c>
      <c r="C4" t="str">
        <f>'Další účastník 2'!D19</f>
        <v>Vyberte možnost:</v>
      </c>
      <c r="D4" t="str">
        <f>'Další účastník 2'!D9</f>
        <v>D - Další účastník</v>
      </c>
      <c r="E4" s="84"/>
      <c r="F4" s="84">
        <f>F2</f>
        <v>0</v>
      </c>
      <c r="H4" s="84" t="str">
        <f>"Rok 1: "&amp;('Finanční plán d. účastníka 2'!E40)*100&amp;"% PV; Rok 2: "&amp;('Finanční plán d. účastníka 2'!F40)*100&amp;"% PV; Rok 3: "&amp;('Finanční plán d. účastníka 2'!G40)*100&amp;" % PV"</f>
        <v>Rok 1: 0% PV; Rok 2: 0% PV; Rok 3: 0 % PV</v>
      </c>
      <c r="I4" t="str">
        <f>'Finanční plán d. účastníka 2'!D48</f>
        <v>Vyberte možnost:</v>
      </c>
      <c r="J4" t="str">
        <f>'Finanční plán d. účastníka 2'!E105&amp; " €"</f>
        <v>0 €</v>
      </c>
      <c r="K4" t="str">
        <f>'Finanční plán d. účastníka 2'!H105&amp;" €"</f>
        <v>0 €</v>
      </c>
    </row>
    <row r="5" spans="1:11">
      <c r="B5" s="18"/>
    </row>
    <row r="14" spans="1:11">
      <c r="J14" s="8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35</vt:i4>
      </vt:variant>
    </vt:vector>
  </HeadingPairs>
  <TitlesOfParts>
    <vt:vector size="47"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Pomocný list FK</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Eliška Šibrová</cp:lastModifiedBy>
  <dcterms:created xsi:type="dcterms:W3CDTF">2020-05-13T07:25:18Z</dcterms:created>
  <dcterms:modified xsi:type="dcterms:W3CDTF">2021-01-14T13:36:31Z</dcterms:modified>
</cp:coreProperties>
</file>